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5521" yWindow="65521" windowWidth="12120" windowHeight="9120" activeTab="0"/>
  </bookViews>
  <sheets>
    <sheet name="Introduction" sheetId="1" r:id="rId1"/>
    <sheet name="Projection" sheetId="2" r:id="rId2"/>
    <sheet name="Spam at Corporate Organizations" sheetId="3" r:id="rId3"/>
  </sheets>
  <definedNames>
    <definedName name="Basics_Number_of_users">#REF!</definedName>
    <definedName name="Connectivity_Cost_of_office_Internet_connectivity_per_month">'Introduction'!$F$25</definedName>
    <definedName name="Introduction_Home">'Introduction'!#REF!</definedName>
    <definedName name="Productivity_Average_number_of_messages_received_per_user_per_day">'Introduction'!$F$16</definedName>
    <definedName name="Projection_Home">'Projection'!$C$4</definedName>
    <definedName name="Projection_Revenue_growth_rate">'Projection'!$C$3</definedName>
    <definedName name="Storage_Average_message_size">'Introduction'!$F$32</definedName>
    <definedName name="Support_Average_cost_of_user_support_per_user_per_year">'Introduction'!$F$38</definedName>
    <definedName name="Totai_Connectivity">'Introduction'!$F$44</definedName>
  </definedNames>
  <calcPr fullCalcOnLoad="1"/>
</workbook>
</file>

<file path=xl/comments3.xml><?xml version="1.0" encoding="utf-8"?>
<comments xmlns="http://schemas.openxmlformats.org/spreadsheetml/2006/main">
  <authors>
    <author>Marten Nelson</author>
  </authors>
  <commentList>
    <comment ref="E33" authorId="0">
      <text>
        <r>
          <rPr>
            <b/>
            <sz val="9"/>
            <rFont val="Geneva"/>
            <family val="0"/>
          </rPr>
          <t>Ferris Research:</t>
        </r>
        <r>
          <rPr>
            <sz val="9"/>
            <rFont val="Geneva"/>
            <family val="0"/>
          </rPr>
          <t xml:space="preserve">
Includes reviewing spam, deleting spam, diversion to spammer's Web site, and retrieval of legitimate messages filtered as spam.</t>
        </r>
      </text>
    </comment>
    <comment ref="E19" authorId="0">
      <text>
        <r>
          <rPr>
            <b/>
            <sz val="9"/>
            <rFont val="Geneva"/>
            <family val="0"/>
          </rPr>
          <t>Ferris Research:</t>
        </r>
        <r>
          <rPr>
            <sz val="9"/>
            <rFont val="Geneva"/>
            <family val="0"/>
          </rPr>
          <t xml:space="preserve">
The Bureau of Labor Statistics calculates the  average hourly rate for white collar workers at $38.</t>
        </r>
      </text>
    </comment>
    <comment ref="E30" authorId="0">
      <text>
        <r>
          <rPr>
            <b/>
            <sz val="9"/>
            <rFont val="Geneva"/>
            <family val="0"/>
          </rPr>
          <t>Ferris Research:</t>
        </r>
        <r>
          <rPr>
            <sz val="9"/>
            <rFont val="Geneva"/>
            <family val="0"/>
          </rPr>
          <t xml:space="preserve">
Executives and PR staff will receive significantly more spam than the typical average user.</t>
        </r>
      </text>
    </comment>
    <comment ref="E39" authorId="0">
      <text>
        <r>
          <rPr>
            <b/>
            <sz val="9"/>
            <rFont val="Geneva"/>
            <family val="0"/>
          </rPr>
          <t>Ferris Research:</t>
        </r>
        <r>
          <rPr>
            <sz val="9"/>
            <rFont val="Geneva"/>
            <family val="0"/>
          </rPr>
          <t xml:space="preserve">
Should include direct costs (messaging hardware plus support staff costs) and platform costs. This cost total is approximately $60/user/month regardless of messaging system.</t>
        </r>
      </text>
    </comment>
  </commentList>
</comments>
</file>

<file path=xl/sharedStrings.xml><?xml version="1.0" encoding="utf-8"?>
<sst xmlns="http://schemas.openxmlformats.org/spreadsheetml/2006/main" count="133" uniqueCount="120">
  <si>
    <t xml:space="preserve">  Consumption of IT resources cost</t>
  </si>
  <si>
    <t xml:space="preserve">  Help desk burden cost</t>
  </si>
  <si>
    <t xml:space="preserve">  Total cost of spam per year</t>
  </si>
  <si>
    <t xml:space="preserve">  Total cost of spam per user per month</t>
  </si>
  <si>
    <t xml:space="preserve">  Name of organization</t>
  </si>
  <si>
    <t>Total loss of productivity cost</t>
  </si>
  <si>
    <t>Consumption of IT Resources Cost</t>
  </si>
  <si>
    <t xml:space="preserve"> total cost per year</t>
  </si>
  <si>
    <t>Summary</t>
  </si>
  <si>
    <t xml:space="preserve">  Number of emails sent per user per day</t>
  </si>
  <si>
    <t xml:space="preserve"> total cost per user per month</t>
  </si>
  <si>
    <t>per year</t>
  </si>
  <si>
    <t>Data for Chart</t>
  </si>
  <si>
    <t xml:space="preserve">  Share of messaging resources</t>
  </si>
  <si>
    <t>Calculated Costs of Spam for</t>
  </si>
  <si>
    <t>User Spam Management</t>
  </si>
  <si>
    <t>Spam Cost Model for Corporate Organizations</t>
  </si>
  <si>
    <t>Instructions</t>
  </si>
  <si>
    <t>Inputs</t>
  </si>
  <si>
    <t xml:space="preserve">  Average number of work hours per user per year</t>
  </si>
  <si>
    <t xml:space="preserve">  Number of work days per year</t>
  </si>
  <si>
    <t xml:space="preserve">  Average fully loaded annual salary per user</t>
  </si>
  <si>
    <t xml:space="preserve">  Number of emails received per user per day</t>
  </si>
  <si>
    <t xml:space="preserve">  Time spent dealing with each spam</t>
  </si>
  <si>
    <t xml:space="preserve">  Volume of spam per user</t>
  </si>
  <si>
    <t xml:space="preserve">     … for a typical email user</t>
  </si>
  <si>
    <t>Number of spam per day</t>
  </si>
  <si>
    <t>Percentage of users who are "heavy" users</t>
  </si>
  <si>
    <t>Percentage of users who are "typical" users</t>
  </si>
  <si>
    <t>Total cost of email per user per month</t>
  </si>
  <si>
    <t xml:space="preserve">  Average fully loaded salary per user per hour</t>
  </si>
  <si>
    <t xml:space="preserve"> users</t>
  </si>
  <si>
    <t xml:space="preserve"> hours</t>
  </si>
  <si>
    <t xml:space="preserve"> work days</t>
  </si>
  <si>
    <t xml:space="preserve"> dollars per hour</t>
  </si>
  <si>
    <t xml:space="preserve"> (calculated cell)</t>
  </si>
  <si>
    <t xml:space="preserve"> messages</t>
  </si>
  <si>
    <t xml:space="preserve"> percentage</t>
  </si>
  <si>
    <t xml:space="preserve"> seconds</t>
  </si>
  <si>
    <t xml:space="preserve"> minutes</t>
  </si>
  <si>
    <t xml:space="preserve"> per call</t>
  </si>
  <si>
    <t xml:space="preserve"> per month</t>
  </si>
  <si>
    <t xml:space="preserve">  Number of spam messages per day for the organization</t>
  </si>
  <si>
    <t xml:space="preserve">  Hours of lost user productivity per day</t>
  </si>
  <si>
    <t xml:space="preserve">  Cost of lost user productivity per day</t>
  </si>
  <si>
    <t xml:space="preserve"> cost per day</t>
  </si>
  <si>
    <t xml:space="preserve">  Cost of lost user productivity per year</t>
  </si>
  <si>
    <t xml:space="preserve"> cost per year</t>
  </si>
  <si>
    <t xml:space="preserve">  Lost user productivity cost due to reporting spam</t>
  </si>
  <si>
    <t>Inputs About the Organization</t>
  </si>
  <si>
    <t xml:space="preserve">  Number of email users</t>
  </si>
  <si>
    <t>Inputs About Users</t>
  </si>
  <si>
    <t>Inputs About Spam</t>
  </si>
  <si>
    <t xml:space="preserve">     … for a heavily exposed email user</t>
  </si>
  <si>
    <t>Inputs About Operations</t>
  </si>
  <si>
    <t>Time spent reporting spam to help desk annually, per user</t>
  </si>
  <si>
    <t>Number of spam incidents logged to the help desk per user per year</t>
  </si>
  <si>
    <t>Average cost of a call to the help desk</t>
  </si>
  <si>
    <t>Reporting Spam to Help Desk</t>
  </si>
  <si>
    <t>Help Desk Burden</t>
  </si>
  <si>
    <t xml:space="preserve">  Help desk cost</t>
  </si>
  <si>
    <t xml:space="preserve"> (internal and from the Internet)</t>
  </si>
  <si>
    <t xml:space="preserve"> (internal and to the Internet)</t>
  </si>
  <si>
    <t>Loss of Productivity Cost</t>
  </si>
  <si>
    <t xml:space="preserve">  Loss of productivity cost</t>
  </si>
  <si>
    <t>Spam Cost Analysis Model</t>
  </si>
  <si>
    <t xml:space="preserve">Only modify cells that are </t>
  </si>
  <si>
    <t>yellow</t>
  </si>
  <si>
    <t>Derived values are</t>
  </si>
  <si>
    <t>green</t>
  </si>
  <si>
    <t xml:space="preserve">Conclusions are </t>
  </si>
  <si>
    <t>orange</t>
  </si>
  <si>
    <t>Basics</t>
  </si>
  <si>
    <t>Number of employees</t>
  </si>
  <si>
    <t>Average fully loaded annual salary per employee</t>
  </si>
  <si>
    <t>Average number of working days per person per year</t>
  </si>
  <si>
    <t>days</t>
  </si>
  <si>
    <t>Average employee cost per hour</t>
  </si>
  <si>
    <t>Productivity Costs</t>
  </si>
  <si>
    <t>Average number of messages received per user per day</t>
  </si>
  <si>
    <t>Average percentage of spams received per user per day</t>
  </si>
  <si>
    <t>Average time to handle a spam</t>
  </si>
  <si>
    <t>seconds</t>
  </si>
  <si>
    <t>Average number of spams per user per day</t>
  </si>
  <si>
    <t>Average time to handle spam per user per day</t>
  </si>
  <si>
    <t>minutes</t>
  </si>
  <si>
    <t>Average cost to handle spam per user per day</t>
  </si>
  <si>
    <t>Total cost to handle spam per year</t>
  </si>
  <si>
    <t>Connectivity costs</t>
  </si>
  <si>
    <t>Cost of office Internet connectivity per month</t>
  </si>
  <si>
    <t>Cost of remote connectivity per month</t>
  </si>
  <si>
    <t>Bandwidth used by e-mail</t>
  </si>
  <si>
    <t>Total cost of Internet connectivity per month</t>
  </si>
  <si>
    <t>Cost of bandwidth used by spam per year</t>
  </si>
  <si>
    <t>Storage costs</t>
  </si>
  <si>
    <t>Average message size</t>
  </si>
  <si>
    <t>KB</t>
  </si>
  <si>
    <t>Storage cost per month per GB inc. management</t>
  </si>
  <si>
    <t>Average total spam volume per day</t>
  </si>
  <si>
    <t>Total cost of spam storage per year</t>
  </si>
  <si>
    <t>Support Costs</t>
  </si>
  <si>
    <t>Average cost of user support per user per year</t>
  </si>
  <si>
    <t>Percentage of support time re spam</t>
  </si>
  <si>
    <t>Cost of spam-related support per user per year</t>
  </si>
  <si>
    <t>Total cost of spam-related support per year</t>
  </si>
  <si>
    <t>Total Costs</t>
  </si>
  <si>
    <t>Connectivity</t>
  </si>
  <si>
    <t>Storage</t>
  </si>
  <si>
    <t>Support</t>
  </si>
  <si>
    <t>Productivity</t>
  </si>
  <si>
    <t>Total cost of spam per year .................</t>
  </si>
  <si>
    <t>Projection</t>
  </si>
  <si>
    <t>[Note that inflation is not factored in.]</t>
  </si>
  <si>
    <t>Connectivity cost growth</t>
  </si>
  <si>
    <t>Storage cost growth</t>
  </si>
  <si>
    <t>Support cost growth</t>
  </si>
  <si>
    <t>Annual spam growth rate</t>
  </si>
  <si>
    <t>Spam percentage</t>
  </si>
  <si>
    <t>Total Spam Costs</t>
  </si>
  <si>
    <t>Corp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</si>
</sst>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&quot;$&quot;#,##0.0_);[Red]\(&quot;$&quot;#,##0.0\)"/>
    <numFmt numFmtId="173" formatCode="&quot;$&quot;#,##0"/>
    <numFmt numFmtId="174" formatCode="0.0"/>
    <numFmt numFmtId="175" formatCode="0.000%"/>
    <numFmt numFmtId="176" formatCode="&quot;$&quot;#,##0.00"/>
    <numFmt numFmtId="177" formatCode="0.0000%"/>
    <numFmt numFmtId="178" formatCode="00000"/>
    <numFmt numFmtId="179" formatCode="&quot;$&quot;#,##0.0"/>
    <numFmt numFmtId="180" formatCode="_(* #,##0.0_);_(* \(#,##0.0\);_(* &quot;-&quot;?_);_(@_)"/>
    <numFmt numFmtId="181" formatCode="d/m/yyyy"/>
    <numFmt numFmtId="182" formatCode="0.000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&quot;$&quot;#,##0.0_);\(&quot;$&quot;#,##0.0\)"/>
    <numFmt numFmtId="188" formatCode="dd/mm/yyyy"/>
    <numFmt numFmtId="189" formatCode="&quot;$&quot;#,##0;\-&quot;$&quot;#,##0"/>
    <numFmt numFmtId="190" formatCode="&quot;$&quot;#,##0;[Red]\-&quot;$&quot;#,##0"/>
    <numFmt numFmtId="191" formatCode="&quot;$&quot;#,##0.00;\-&quot;$&quot;#,##0.00"/>
    <numFmt numFmtId="192" formatCode="&quot;$&quot;#,##0.00;[Red]\-&quot;$&quot;#,##0.00"/>
    <numFmt numFmtId="193" formatCode="_-&quot;$&quot;* #,##0_-;\-&quot;$&quot;* #,##0_-;_-&quot;$&quot;* &quot;-&quot;_-;_-@_-"/>
    <numFmt numFmtId="194" formatCode="_-* #,##0_-;\-* #,##0_-;_-* &quot;-&quot;_-;_-@_-"/>
    <numFmt numFmtId="195" formatCode="_-&quot;$&quot;* #,##0.00_-;\-&quot;$&quot;* #,##0.00_-;_-&quot;$&quot;* &quot;-&quot;??_-;_-@_-"/>
    <numFmt numFmtId="196" formatCode="_-* #,##0.00_-;\-* #,##0.00_-;_-* &quot;-&quot;??_-;_-@_-"/>
    <numFmt numFmtId="197" formatCode="&quot;$&quot;#,##0.000"/>
    <numFmt numFmtId="198" formatCode="_(&quot;$&quot;* #,##0.0_);_(&quot;$&quot;* \(#,##0.0\);_(&quot;$&quot;* &quot;-&quot;??_);_(@_)"/>
    <numFmt numFmtId="199" formatCode="_(&quot;$&quot;* #,##0_);_(&quot;$&quot;* \(#,##0\);_(&quot;$&quot;* &quot;-&quot;??_);_(@_)"/>
    <numFmt numFmtId="200" formatCode="#,##0.0"/>
    <numFmt numFmtId="201" formatCode="_(&quot;$&quot;* #,##0\);_(&quot;$&quot;* \(#,##0\);_(&quot;$&quot;* &quot;-&quot;??_);_(@_)"/>
    <numFmt numFmtId="202" formatCode="&quot;$&quot;* #,##0"/>
    <numFmt numFmtId="203" formatCode="_$* #,##0"/>
    <numFmt numFmtId="204" formatCode="&quot;$&quot;#,##0.00;[Red]\(&quot;$&quot;#,##0.00\)"/>
    <numFmt numFmtId="205" formatCode="0.00;;"/>
    <numFmt numFmtId="206" formatCode="&quot;$&quot;#,##0;;"/>
    <numFmt numFmtId="207" formatCode="0;;"/>
    <numFmt numFmtId="208" formatCode="0%;;"/>
    <numFmt numFmtId="209" formatCode="&quot;$&quot;0.00;;"/>
    <numFmt numFmtId="210" formatCode="&quot;$&quot;* #,##0;;"/>
    <numFmt numFmtId="211" formatCode="#,##0;;"/>
    <numFmt numFmtId="212" formatCode="0.0000%;;"/>
    <numFmt numFmtId="213" formatCode="0.0%;;"/>
  </numFmts>
  <fonts count="6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9"/>
      <name val="Geneva"/>
      <family val="0"/>
    </font>
    <font>
      <b/>
      <sz val="9"/>
      <name val="Geneva"/>
      <family val="0"/>
    </font>
    <font>
      <sz val="12"/>
      <color indexed="18"/>
      <name val="Times New Roman"/>
      <family val="1"/>
    </font>
    <font>
      <sz val="12"/>
      <color indexed="56"/>
      <name val="Times New Roman"/>
      <family val="1"/>
    </font>
    <font>
      <sz val="12"/>
      <name val="Times New Roman"/>
      <family val="1"/>
    </font>
    <font>
      <u val="single"/>
      <sz val="12"/>
      <color indexed="23"/>
      <name val="Times New Roman"/>
      <family val="1"/>
    </font>
    <font>
      <sz val="12"/>
      <color indexed="12"/>
      <name val="Times New Roman"/>
      <family val="1"/>
    </font>
    <font>
      <sz val="12"/>
      <color indexed="23"/>
      <name val="Times New Roman"/>
      <family val="1"/>
    </font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u val="single"/>
      <sz val="12"/>
      <color indexed="12"/>
      <name val="Times New Roman"/>
      <family val="1"/>
    </font>
    <font>
      <sz val="16"/>
      <name val="Times New Roman"/>
      <family val="1"/>
    </font>
    <font>
      <sz val="16"/>
      <name val="Arial"/>
      <family val="0"/>
    </font>
    <font>
      <sz val="14"/>
      <name val="Times New Roman"/>
      <family val="1"/>
    </font>
    <font>
      <sz val="10"/>
      <color indexed="8"/>
      <name val="Arial"/>
      <family val="0"/>
    </font>
    <font>
      <sz val="10"/>
      <color indexed="17"/>
      <name val="Arial"/>
      <family val="0"/>
    </font>
    <font>
      <sz val="10"/>
      <color indexed="10"/>
      <name val="Times New Roman"/>
      <family val="0"/>
    </font>
    <font>
      <sz val="9.2"/>
      <color indexed="8"/>
      <name val="Times New Roman"/>
      <family val="0"/>
    </font>
    <font>
      <sz val="9"/>
      <color indexed="8"/>
      <name val="Arial"/>
      <family val="0"/>
    </font>
    <font>
      <sz val="9.5"/>
      <color indexed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.25"/>
      <color indexed="8"/>
      <name val="Arial"/>
      <family val="0"/>
    </font>
    <font>
      <sz val="8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Verdan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14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10" fillId="33" borderId="0" xfId="0" applyFont="1" applyFill="1" applyAlignment="1">
      <alignment/>
    </xf>
    <xf numFmtId="165" fontId="12" fillId="33" borderId="0" xfId="42" applyNumberFormat="1" applyFont="1" applyFill="1" applyAlignment="1">
      <alignment/>
    </xf>
    <xf numFmtId="0" fontId="13" fillId="0" borderId="0" xfId="0" applyFont="1" applyFill="1" applyAlignment="1">
      <alignment/>
    </xf>
    <xf numFmtId="7" fontId="12" fillId="33" borderId="0" xfId="44" applyNumberFormat="1" applyFont="1" applyFill="1" applyAlignment="1">
      <alignment/>
    </xf>
    <xf numFmtId="5" fontId="10" fillId="0" borderId="0" xfId="44" applyNumberFormat="1" applyFont="1" applyFill="1" applyAlignment="1">
      <alignment/>
    </xf>
    <xf numFmtId="9" fontId="12" fillId="33" borderId="0" xfId="61" applyFont="1" applyFill="1" applyAlignment="1">
      <alignment/>
    </xf>
    <xf numFmtId="164" fontId="12" fillId="33" borderId="0" xfId="42" applyNumberFormat="1" applyFont="1" applyFill="1" applyAlignment="1">
      <alignment/>
    </xf>
    <xf numFmtId="165" fontId="10" fillId="0" borderId="0" xfId="0" applyNumberFormat="1" applyFont="1" applyFill="1" applyAlignment="1">
      <alignment/>
    </xf>
    <xf numFmtId="5" fontId="10" fillId="0" borderId="0" xfId="44" applyNumberFormat="1" applyFont="1" applyFill="1" applyAlignment="1" quotePrefix="1">
      <alignment/>
    </xf>
    <xf numFmtId="5" fontId="10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5" fontId="10" fillId="0" borderId="0" xfId="0" applyNumberFormat="1" applyFont="1" applyFill="1" applyBorder="1" applyAlignment="1">
      <alignment/>
    </xf>
    <xf numFmtId="7" fontId="10" fillId="0" borderId="0" xfId="44" applyNumberFormat="1" applyFont="1" applyFill="1" applyBorder="1" applyAlignment="1">
      <alignment/>
    </xf>
    <xf numFmtId="0" fontId="10" fillId="0" borderId="0" xfId="58" applyFont="1" applyBorder="1">
      <alignment/>
      <protection/>
    </xf>
    <xf numFmtId="0" fontId="10" fillId="0" borderId="0" xfId="58" applyFont="1">
      <alignment/>
      <protection/>
    </xf>
    <xf numFmtId="0" fontId="10" fillId="34" borderId="10" xfId="58" applyFont="1" applyFill="1" applyBorder="1">
      <alignment/>
      <protection/>
    </xf>
    <xf numFmtId="0" fontId="10" fillId="34" borderId="0" xfId="58" applyFont="1" applyFill="1" applyBorder="1">
      <alignment/>
      <protection/>
    </xf>
    <xf numFmtId="0" fontId="10" fillId="34" borderId="0" xfId="58" applyFont="1" applyFill="1" applyBorder="1" applyAlignment="1">
      <alignment horizontal="right"/>
      <protection/>
    </xf>
    <xf numFmtId="0" fontId="10" fillId="33" borderId="11" xfId="58" applyFont="1" applyFill="1" applyBorder="1" applyAlignment="1">
      <alignment horizontal="center"/>
      <protection/>
    </xf>
    <xf numFmtId="0" fontId="10" fillId="34" borderId="12" xfId="58" applyFont="1" applyFill="1" applyBorder="1">
      <alignment/>
      <protection/>
    </xf>
    <xf numFmtId="0" fontId="10" fillId="35" borderId="11" xfId="58" applyFont="1" applyFill="1" applyBorder="1" applyAlignment="1">
      <alignment horizontal="center"/>
      <protection/>
    </xf>
    <xf numFmtId="0" fontId="10" fillId="36" borderId="11" xfId="58" applyFont="1" applyFill="1" applyBorder="1" applyAlignment="1">
      <alignment horizontal="center"/>
      <protection/>
    </xf>
    <xf numFmtId="0" fontId="16" fillId="34" borderId="13" xfId="58" applyFont="1" applyFill="1" applyBorder="1" applyAlignment="1">
      <alignment horizontal="center"/>
      <protection/>
    </xf>
    <xf numFmtId="0" fontId="16" fillId="34" borderId="14" xfId="58" applyFont="1" applyFill="1" applyBorder="1" applyAlignment="1">
      <alignment horizontal="center"/>
      <protection/>
    </xf>
    <xf numFmtId="0" fontId="16" fillId="34" borderId="15" xfId="58" applyFont="1" applyFill="1" applyBorder="1" applyAlignment="1">
      <alignment horizontal="center"/>
      <protection/>
    </xf>
    <xf numFmtId="0" fontId="10" fillId="0" borderId="0" xfId="58" applyFont="1" applyBorder="1" applyAlignment="1">
      <alignment horizontal="center"/>
      <protection/>
    </xf>
    <xf numFmtId="211" fontId="10" fillId="33" borderId="11" xfId="58" applyNumberFormat="1" applyFont="1" applyFill="1" applyBorder="1" applyAlignment="1">
      <alignment horizontal="right"/>
      <protection/>
    </xf>
    <xf numFmtId="206" fontId="10" fillId="33" borderId="11" xfId="44" applyNumberFormat="1" applyFont="1" applyFill="1" applyBorder="1" applyAlignment="1">
      <alignment horizontal="right"/>
    </xf>
    <xf numFmtId="0" fontId="10" fillId="0" borderId="0" xfId="58" applyFont="1" applyFill="1" applyBorder="1">
      <alignment/>
      <protection/>
    </xf>
    <xf numFmtId="207" fontId="10" fillId="33" borderId="11" xfId="58" applyNumberFormat="1" applyFont="1" applyFill="1" applyBorder="1" applyAlignment="1">
      <alignment horizontal="right"/>
      <protection/>
    </xf>
    <xf numFmtId="0" fontId="10" fillId="0" borderId="0" xfId="58" applyFont="1" applyBorder="1" applyAlignment="1">
      <alignment horizontal="left"/>
      <protection/>
    </xf>
    <xf numFmtId="173" fontId="10" fillId="35" borderId="11" xfId="44" applyNumberFormat="1" applyFont="1" applyFill="1" applyBorder="1" applyAlignment="1">
      <alignment horizontal="right"/>
    </xf>
    <xf numFmtId="208" fontId="10" fillId="33" borderId="11" xfId="61" applyNumberFormat="1" applyFont="1" applyFill="1" applyBorder="1" applyAlignment="1">
      <alignment horizontal="right"/>
    </xf>
    <xf numFmtId="173" fontId="10" fillId="0" borderId="0" xfId="58" applyNumberFormat="1" applyFont="1" applyFill="1" applyBorder="1" applyAlignment="1">
      <alignment horizontal="left"/>
      <protection/>
    </xf>
    <xf numFmtId="207" fontId="10" fillId="35" borderId="11" xfId="58" applyNumberFormat="1" applyFont="1" applyFill="1" applyBorder="1">
      <alignment/>
      <protection/>
    </xf>
    <xf numFmtId="205" fontId="10" fillId="35" borderId="11" xfId="58" applyNumberFormat="1" applyFont="1" applyFill="1" applyBorder="1">
      <alignment/>
      <protection/>
    </xf>
    <xf numFmtId="176" fontId="10" fillId="35" borderId="16" xfId="44" applyNumberFormat="1" applyFont="1" applyFill="1" applyBorder="1" applyAlignment="1">
      <alignment horizontal="right"/>
    </xf>
    <xf numFmtId="206" fontId="10" fillId="36" borderId="17" xfId="44" applyNumberFormat="1" applyFont="1" applyFill="1" applyBorder="1" applyAlignment="1">
      <alignment horizontal="right"/>
    </xf>
    <xf numFmtId="0" fontId="10" fillId="0" borderId="0" xfId="58" applyFont="1" applyAlignment="1">
      <alignment horizontal="right"/>
      <protection/>
    </xf>
    <xf numFmtId="206" fontId="10" fillId="35" borderId="16" xfId="44" applyNumberFormat="1" applyFont="1" applyFill="1" applyBorder="1" applyAlignment="1">
      <alignment horizontal="right"/>
    </xf>
    <xf numFmtId="206" fontId="10" fillId="36" borderId="17" xfId="44" applyNumberFormat="1" applyFont="1" applyFill="1" applyBorder="1" applyAlignment="1">
      <alignment/>
    </xf>
    <xf numFmtId="209" fontId="10" fillId="33" borderId="11" xfId="61" applyNumberFormat="1" applyFont="1" applyFill="1" applyBorder="1" applyAlignment="1">
      <alignment horizontal="right"/>
    </xf>
    <xf numFmtId="211" fontId="10" fillId="35" borderId="16" xfId="42" applyNumberFormat="1" applyFont="1" applyFill="1" applyBorder="1" applyAlignment="1">
      <alignment/>
    </xf>
    <xf numFmtId="206" fontId="10" fillId="36" borderId="11" xfId="44" applyNumberFormat="1" applyFont="1" applyFill="1" applyBorder="1" applyAlignment="1">
      <alignment/>
    </xf>
    <xf numFmtId="206" fontId="10" fillId="36" borderId="16" xfId="44" applyNumberFormat="1" applyFont="1" applyFill="1" applyBorder="1" applyAlignment="1">
      <alignment/>
    </xf>
    <xf numFmtId="0" fontId="17" fillId="0" borderId="0" xfId="58" applyFont="1" applyFill="1" applyBorder="1">
      <alignment/>
      <protection/>
    </xf>
    <xf numFmtId="0" fontId="17" fillId="0" borderId="18" xfId="58" applyFont="1" applyFill="1" applyBorder="1" applyAlignment="1">
      <alignment horizontal="left"/>
      <protection/>
    </xf>
    <xf numFmtId="173" fontId="17" fillId="0" borderId="18" xfId="44" applyNumberFormat="1" applyFont="1" applyFill="1" applyBorder="1" applyAlignment="1">
      <alignment/>
    </xf>
    <xf numFmtId="206" fontId="17" fillId="37" borderId="19" xfId="58" applyNumberFormat="1" applyFont="1" applyFill="1" applyBorder="1" applyAlignment="1">
      <alignment/>
      <protection/>
    </xf>
    <xf numFmtId="0" fontId="10" fillId="34" borderId="11" xfId="58" applyFont="1" applyFill="1" applyBorder="1" applyAlignment="1">
      <alignment/>
      <protection/>
    </xf>
    <xf numFmtId="9" fontId="17" fillId="0" borderId="0" xfId="61" applyFont="1" applyFill="1" applyBorder="1" applyAlignment="1">
      <alignment/>
    </xf>
    <xf numFmtId="9" fontId="10" fillId="33" borderId="11" xfId="61" applyFont="1" applyFill="1" applyBorder="1" applyAlignment="1">
      <alignment/>
    </xf>
    <xf numFmtId="9" fontId="10" fillId="33" borderId="11" xfId="61" applyFont="1" applyFill="1" applyBorder="1" applyAlignment="1">
      <alignment horizontal="right"/>
    </xf>
    <xf numFmtId="0" fontId="10" fillId="0" borderId="0" xfId="58" applyFont="1" applyFill="1" applyBorder="1" applyAlignment="1">
      <alignment horizontal="left"/>
      <protection/>
    </xf>
    <xf numFmtId="208" fontId="10" fillId="0" borderId="0" xfId="61" applyNumberFormat="1" applyFont="1" applyFill="1" applyBorder="1" applyAlignment="1">
      <alignment horizontal="right"/>
    </xf>
    <xf numFmtId="0" fontId="10" fillId="35" borderId="11" xfId="58" applyFont="1" applyFill="1" applyBorder="1">
      <alignment/>
      <protection/>
    </xf>
    <xf numFmtId="213" fontId="10" fillId="38" borderId="11" xfId="61" applyNumberFormat="1" applyFont="1" applyFill="1" applyBorder="1" applyAlignment="1">
      <alignment horizontal="right"/>
    </xf>
    <xf numFmtId="212" fontId="10" fillId="0" borderId="0" xfId="58" applyNumberFormat="1" applyFont="1" applyBorder="1">
      <alignment/>
      <protection/>
    </xf>
    <xf numFmtId="173" fontId="10" fillId="36" borderId="11" xfId="58" applyNumberFormat="1" applyFont="1" applyFill="1" applyBorder="1">
      <alignment/>
      <protection/>
    </xf>
    <xf numFmtId="173" fontId="10" fillId="38" borderId="11" xfId="58" applyNumberFormat="1" applyFont="1" applyFill="1" applyBorder="1">
      <alignment/>
      <protection/>
    </xf>
    <xf numFmtId="173" fontId="10" fillId="0" borderId="0" xfId="58" applyNumberFormat="1" applyFont="1">
      <alignment/>
      <protection/>
    </xf>
    <xf numFmtId="0" fontId="18" fillId="0" borderId="0" xfId="54" applyFont="1" applyAlignment="1" applyProtection="1">
      <alignment horizontal="right"/>
      <protection/>
    </xf>
    <xf numFmtId="0" fontId="18" fillId="0" borderId="0" xfId="54" applyFont="1" applyBorder="1" applyAlignment="1" applyProtection="1">
      <alignment horizontal="right"/>
      <protection/>
    </xf>
    <xf numFmtId="0" fontId="21" fillId="0" borderId="0" xfId="58" applyFont="1" applyBorder="1">
      <alignment/>
      <protection/>
    </xf>
    <xf numFmtId="0" fontId="17" fillId="37" borderId="20" xfId="58" applyFont="1" applyFill="1" applyBorder="1" applyAlignment="1">
      <alignment horizontal="left"/>
      <protection/>
    </xf>
    <xf numFmtId="0" fontId="17" fillId="37" borderId="21" xfId="58" applyFont="1" applyFill="1" applyBorder="1" applyAlignment="1">
      <alignment horizontal="left"/>
      <protection/>
    </xf>
    <xf numFmtId="0" fontId="10" fillId="34" borderId="10" xfId="58" applyFont="1" applyFill="1" applyBorder="1" applyAlignment="1">
      <alignment horizontal="center"/>
      <protection/>
    </xf>
    <xf numFmtId="0" fontId="10" fillId="34" borderId="0" xfId="58" applyFont="1" applyFill="1" applyBorder="1" applyAlignment="1">
      <alignment horizontal="center"/>
      <protection/>
    </xf>
    <xf numFmtId="0" fontId="10" fillId="34" borderId="12" xfId="58" applyFont="1" applyFill="1" applyBorder="1" applyAlignment="1">
      <alignment horizontal="center"/>
      <protection/>
    </xf>
    <xf numFmtId="0" fontId="19" fillId="34" borderId="22" xfId="58" applyFont="1" applyFill="1" applyBorder="1" applyAlignment="1">
      <alignment horizontal="center"/>
      <protection/>
    </xf>
    <xf numFmtId="0" fontId="20" fillId="0" borderId="23" xfId="58" applyFont="1" applyBorder="1">
      <alignment/>
      <protection/>
    </xf>
    <xf numFmtId="0" fontId="20" fillId="0" borderId="24" xfId="58" applyFont="1" applyBorder="1">
      <alignment/>
      <protection/>
    </xf>
    <xf numFmtId="0" fontId="10" fillId="34" borderId="25" xfId="58" applyFont="1" applyFill="1" applyBorder="1" applyAlignment="1">
      <alignment horizontal="left"/>
      <protection/>
    </xf>
    <xf numFmtId="0" fontId="10" fillId="34" borderId="18" xfId="58" applyFont="1" applyFill="1" applyBorder="1" applyAlignment="1">
      <alignment horizontal="left"/>
      <protection/>
    </xf>
    <xf numFmtId="0" fontId="10" fillId="34" borderId="26" xfId="58" applyFont="1" applyFill="1" applyBorder="1" applyAlignment="1">
      <alignment horizontal="left"/>
      <protection/>
    </xf>
    <xf numFmtId="0" fontId="10" fillId="34" borderId="27" xfId="58" applyFont="1" applyFill="1" applyBorder="1" applyAlignment="1">
      <alignment horizontal="left"/>
      <protection/>
    </xf>
    <xf numFmtId="0" fontId="10" fillId="34" borderId="28" xfId="58" applyFont="1" applyFill="1" applyBorder="1" applyAlignment="1">
      <alignment horizontal="left"/>
      <protection/>
    </xf>
    <xf numFmtId="0" fontId="10" fillId="34" borderId="29" xfId="58" applyFont="1" applyFill="1" applyBorder="1" applyAlignment="1">
      <alignment horizontal="left"/>
      <protection/>
    </xf>
    <xf numFmtId="0" fontId="10" fillId="34" borderId="11" xfId="58" applyFont="1" applyFill="1" applyBorder="1" applyAlignment="1">
      <alignment/>
      <protection/>
    </xf>
    <xf numFmtId="0" fontId="10" fillId="34" borderId="30" xfId="58" applyFont="1" applyFill="1" applyBorder="1" applyAlignment="1">
      <alignment/>
      <protection/>
    </xf>
    <xf numFmtId="0" fontId="10" fillId="34" borderId="31" xfId="58" applyFont="1" applyFill="1" applyBorder="1" applyAlignment="1">
      <alignment/>
      <protection/>
    </xf>
    <xf numFmtId="0" fontId="10" fillId="34" borderId="16" xfId="58" applyFont="1" applyFill="1" applyBorder="1" applyAlignment="1">
      <alignment/>
      <protection/>
    </xf>
    <xf numFmtId="0" fontId="10" fillId="34" borderId="16" xfId="58" applyFont="1" applyFill="1" applyBorder="1" applyAlignment="1">
      <alignment horizontal="left"/>
      <protection/>
    </xf>
    <xf numFmtId="0" fontId="10" fillId="34" borderId="30" xfId="58" applyFont="1" applyFill="1" applyBorder="1" applyAlignment="1">
      <alignment horizontal="left"/>
      <protection/>
    </xf>
    <xf numFmtId="0" fontId="10" fillId="34" borderId="31" xfId="58" applyFont="1" applyFill="1" applyBorder="1" applyAlignment="1">
      <alignment horizontal="left"/>
      <protection/>
    </xf>
    <xf numFmtId="0" fontId="10" fillId="34" borderId="20" xfId="58" applyFont="1" applyFill="1" applyBorder="1" applyAlignment="1">
      <alignment horizontal="left"/>
      <protection/>
    </xf>
    <xf numFmtId="0" fontId="10" fillId="34" borderId="21" xfId="58" applyFont="1" applyFill="1" applyBorder="1" applyAlignment="1">
      <alignment horizontal="left"/>
      <protection/>
    </xf>
    <xf numFmtId="0" fontId="10" fillId="34" borderId="32" xfId="58" applyFont="1" applyFill="1" applyBorder="1" applyAlignment="1">
      <alignment horizontal="left"/>
      <protection/>
    </xf>
    <xf numFmtId="0" fontId="10" fillId="34" borderId="11" xfId="58" applyFont="1" applyFill="1" applyBorder="1" applyAlignment="1">
      <alignment horizontal="left"/>
      <protection/>
    </xf>
    <xf numFmtId="0" fontId="10" fillId="39" borderId="11" xfId="58" applyFont="1" applyFill="1" applyBorder="1" applyAlignment="1">
      <alignment horizontal="left"/>
      <protection/>
    </xf>
    <xf numFmtId="0" fontId="10" fillId="39" borderId="27" xfId="58" applyFont="1" applyFill="1" applyBorder="1" applyAlignment="1">
      <alignment horizontal="left"/>
      <protection/>
    </xf>
    <xf numFmtId="0" fontId="10" fillId="39" borderId="29" xfId="58" applyFont="1" applyFill="1" applyBorder="1" applyAlignment="1">
      <alignment horizontal="left"/>
      <protection/>
    </xf>
    <xf numFmtId="0" fontId="17" fillId="0" borderId="0" xfId="58" applyFont="1" applyFill="1" applyBorder="1" applyAlignment="1">
      <alignment horizontal="left"/>
      <protection/>
    </xf>
    <xf numFmtId="0" fontId="10" fillId="0" borderId="33" xfId="58" applyFont="1" applyBorder="1" applyAlignment="1">
      <alignment horizontal="center"/>
      <protection/>
    </xf>
    <xf numFmtId="0" fontId="10" fillId="0" borderId="34" xfId="58" applyFont="1" applyBorder="1" applyAlignment="1">
      <alignment horizontal="center"/>
      <protection/>
    </xf>
    <xf numFmtId="0" fontId="8" fillId="0" borderId="0" xfId="0" applyFont="1" applyFill="1" applyAlignment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_Copy of spamcost" xfId="54"/>
    <cellStyle name="Input" xfId="55"/>
    <cellStyle name="Linked Cell" xfId="56"/>
    <cellStyle name="Neutral" xfId="57"/>
    <cellStyle name="Normal_Copy of spamcost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">
    <dxf>
      <font>
        <color indexed="9"/>
      </font>
      <fill>
        <patternFill>
          <bgColor indexed="10"/>
        </patternFill>
      </fill>
    </dxf>
    <dxf>
      <font>
        <color rgb="FFFFFFFF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4975"/>
          <c:w val="0.9755"/>
          <c:h val="0.948"/>
        </c:manualLayout>
      </c:layout>
      <c:lineChart>
        <c:grouping val="standard"/>
        <c:varyColors val="0"/>
        <c:ser>
          <c:idx val="1"/>
          <c:order val="0"/>
          <c:tx>
            <c:strRef>
              <c:f>Projection!$A$15:$B$15</c:f>
              <c:strCache>
                <c:ptCount val="1"/>
                <c:pt idx="0">
                  <c:v>Total Spam Costs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Projection!$C$9:$G$9</c:f>
              <c:numCache/>
            </c:numRef>
          </c:cat>
          <c:val>
            <c:numRef>
              <c:f>Projection!$C$15:$G$15</c:f>
              <c:numCache/>
            </c:numRef>
          </c:val>
          <c:smooth val="0"/>
        </c:ser>
        <c:marker val="1"/>
        <c:axId val="10322429"/>
        <c:axId val="25792998"/>
      </c:lineChart>
      <c:lineChart>
        <c:grouping val="standard"/>
        <c:varyColors val="0"/>
        <c:ser>
          <c:idx val="2"/>
          <c:order val="1"/>
          <c:tx>
            <c:strRef>
              <c:f>Projection!$A$10</c:f>
              <c:strCache>
                <c:ptCount val="1"/>
                <c:pt idx="0">
                  <c:v>Spam percentage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Projection!$C$9:$G$9</c:f>
              <c:numCache/>
            </c:numRef>
          </c:cat>
          <c:val>
            <c:numRef>
              <c:f>Projection!$C$10:$G$10</c:f>
              <c:numCache/>
            </c:numRef>
          </c:val>
          <c:smooth val="0"/>
        </c:ser>
        <c:marker val="1"/>
        <c:axId val="30810391"/>
        <c:axId val="8858064"/>
      </c:lineChart>
      <c:catAx>
        <c:axId val="10322429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8100">
            <a:solidFill>
              <a:srgbClr val="000000"/>
            </a:solidFill>
          </a:ln>
        </c:spPr>
        <c:crossAx val="25792998"/>
        <c:crosses val="autoZero"/>
        <c:auto val="0"/>
        <c:lblOffset val="100"/>
        <c:tickLblSkip val="1"/>
        <c:noMultiLvlLbl val="0"/>
      </c:catAx>
      <c:valAx>
        <c:axId val="25792998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8100">
            <a:solidFill>
              <a:srgbClr val="008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8000"/>
                </a:solidFill>
              </a:defRPr>
            </a:pPr>
          </a:p>
        </c:txPr>
        <c:crossAx val="10322429"/>
        <c:crossesAt val="1"/>
        <c:crossBetween val="between"/>
        <c:dispUnits/>
      </c:valAx>
      <c:catAx>
        <c:axId val="30810391"/>
        <c:scaling>
          <c:orientation val="minMax"/>
        </c:scaling>
        <c:axPos val="b"/>
        <c:delete val="1"/>
        <c:majorTickMark val="out"/>
        <c:minorTickMark val="none"/>
        <c:tickLblPos val="none"/>
        <c:crossAx val="8858064"/>
        <c:crosses val="autoZero"/>
        <c:auto val="0"/>
        <c:lblOffset val="100"/>
        <c:tickLblSkip val="1"/>
        <c:noMultiLvlLbl val="0"/>
      </c:catAx>
      <c:valAx>
        <c:axId val="8858064"/>
        <c:scaling>
          <c:orientation val="minMax"/>
          <c:max val="1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8100">
            <a:solidFill>
              <a:srgbClr val="FF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30810391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1725"/>
          <c:y val="0.767"/>
          <c:w val="0.20725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Distribution of Spam Costs for Corporate Organization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285"/>
          <c:y val="0.3015"/>
          <c:w val="0.28325"/>
          <c:h val="0.36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 Cost of Lost User Productivity per Year
44%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 Help Desk Cost
13%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'Spam at Corporate Organizations'!$A$72:$A$74</c:f>
              <c:strCache/>
            </c:strRef>
          </c:cat>
          <c:val>
            <c:numRef>
              <c:f>'Spam at Corporate Organizations'!$B$72:$B$74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914400</xdr:colOff>
      <xdr:row>16</xdr:row>
      <xdr:rowOff>28575</xdr:rowOff>
    </xdr:from>
    <xdr:to>
      <xdr:col>9</xdr:col>
      <xdr:colOff>9525</xdr:colOff>
      <xdr:row>44</xdr:row>
      <xdr:rowOff>95250</xdr:rowOff>
    </xdr:to>
    <xdr:graphicFrame>
      <xdr:nvGraphicFramePr>
        <xdr:cNvPr id="1" name="Chart 1"/>
        <xdr:cNvGraphicFramePr/>
      </xdr:nvGraphicFramePr>
      <xdr:xfrm>
        <a:off x="914400" y="3295650"/>
        <a:ext cx="7029450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0.333</cdr:x>
      <cdr:y>0.824</cdr:y>
    </cdr:from>
    <cdr:to>
      <cdr:x>0.9185</cdr:x>
      <cdr:y>0.87025</cdr:y>
    </cdr:to>
    <cdr:sp>
      <cdr:nvSpPr>
        <cdr:cNvPr id="1" name="Text Box 1"/>
        <cdr:cNvSpPr txBox="1">
          <a:spLocks noChangeArrowheads="1"/>
        </cdr:cNvSpPr>
      </cdr:nvSpPr>
      <cdr:spPr>
        <a:xfrm>
          <a:off x="1962150" y="3200400"/>
          <a:ext cx="3457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75" b="0" i="0" u="none" baseline="0">
              <a:solidFill>
                <a:srgbClr val="000000"/>
              </a:solidFill>
            </a:rPr>
            <a:t>Ferris Research, Spam Cost Model for Corporate Organizations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</xdr:row>
      <xdr:rowOff>0</xdr:rowOff>
    </xdr:from>
    <xdr:to>
      <xdr:col>6</xdr:col>
      <xdr:colOff>1485900</xdr:colOff>
      <xdr:row>8</xdr:row>
      <xdr:rowOff>57150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7625" y="962025"/>
          <a:ext cx="5886450" cy="657225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This is a general-purpose financial model used to determine the cost of spam for a corporate organization. The figures shown here reflect a hypothetical organization with 10,000 mailboxes regardless of messaging system.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Only yellow shaded fields should be edited</a:t>
          </a:r>
        </a:p>
      </xdr:txBody>
    </xdr:sp>
    <xdr:clientData/>
  </xdr:twoCellAnchor>
  <xdr:twoCellAnchor>
    <xdr:from>
      <xdr:col>0</xdr:col>
      <xdr:colOff>9525</xdr:colOff>
      <xdr:row>69</xdr:row>
      <xdr:rowOff>95250</xdr:rowOff>
    </xdr:from>
    <xdr:to>
      <xdr:col>6</xdr:col>
      <xdr:colOff>1466850</xdr:colOff>
      <xdr:row>92</xdr:row>
      <xdr:rowOff>95250</xdr:rowOff>
    </xdr:to>
    <xdr:graphicFrame>
      <xdr:nvGraphicFramePr>
        <xdr:cNvPr id="2" name="Chart 11"/>
        <xdr:cNvGraphicFramePr/>
      </xdr:nvGraphicFramePr>
      <xdr:xfrm>
        <a:off x="9525" y="13506450"/>
        <a:ext cx="5905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2:M50"/>
  <sheetViews>
    <sheetView tabSelected="1" showOutlineSymbols="0" zoomScalePageLayoutView="0" workbookViewId="0" topLeftCell="A1">
      <selection activeCell="F13" sqref="F13"/>
    </sheetView>
  </sheetViews>
  <sheetFormatPr defaultColWidth="8.00390625" defaultRowHeight="12.75"/>
  <cols>
    <col min="1" max="1" width="7.75390625" style="21" customWidth="1"/>
    <col min="2" max="4" width="7.00390625" style="21" customWidth="1"/>
    <col min="5" max="5" width="21.625" style="21" customWidth="1"/>
    <col min="6" max="6" width="11.875" style="21" customWidth="1"/>
    <col min="7" max="7" width="7.00390625" style="21" customWidth="1"/>
    <col min="8" max="16384" width="8.00390625" style="21" customWidth="1"/>
  </cols>
  <sheetData>
    <row r="1" s="20" customFormat="1" ht="12.75" customHeight="1" thickBot="1"/>
    <row r="2" spans="1:7" s="20" customFormat="1" ht="22.5" customHeight="1">
      <c r="A2" s="76" t="s">
        <v>65</v>
      </c>
      <c r="B2" s="77"/>
      <c r="C2" s="77"/>
      <c r="D2" s="77"/>
      <c r="E2" s="77"/>
      <c r="F2" s="77"/>
      <c r="G2" s="78"/>
    </row>
    <row r="3" spans="1:7" s="20" customFormat="1" ht="12.75" customHeight="1">
      <c r="A3" s="73"/>
      <c r="B3" s="74"/>
      <c r="C3" s="74"/>
      <c r="D3" s="74"/>
      <c r="E3" s="74"/>
      <c r="F3" s="74"/>
      <c r="G3" s="75"/>
    </row>
    <row r="4" spans="1:13" s="20" customFormat="1" ht="15.75">
      <c r="A4" s="22"/>
      <c r="B4" s="23"/>
      <c r="C4" s="23"/>
      <c r="D4" s="23"/>
      <c r="E4" s="24" t="s">
        <v>66</v>
      </c>
      <c r="F4" s="25" t="s">
        <v>67</v>
      </c>
      <c r="G4" s="26"/>
      <c r="H4" s="21"/>
      <c r="I4" s="21"/>
      <c r="J4" s="21"/>
      <c r="K4" s="21"/>
      <c r="L4" s="21"/>
      <c r="M4" s="21"/>
    </row>
    <row r="5" spans="1:7" ht="15.75">
      <c r="A5" s="22"/>
      <c r="B5" s="23"/>
      <c r="C5" s="23"/>
      <c r="D5" s="23"/>
      <c r="E5" s="24" t="s">
        <v>68</v>
      </c>
      <c r="F5" s="27" t="s">
        <v>69</v>
      </c>
      <c r="G5" s="26"/>
    </row>
    <row r="6" spans="1:7" ht="15.75">
      <c r="A6" s="22"/>
      <c r="B6" s="23"/>
      <c r="C6" s="23"/>
      <c r="D6" s="23"/>
      <c r="E6" s="24" t="s">
        <v>70</v>
      </c>
      <c r="F6" s="28" t="s">
        <v>71</v>
      </c>
      <c r="G6" s="26"/>
    </row>
    <row r="7" spans="1:7" ht="16.5" thickBot="1">
      <c r="A7" s="29"/>
      <c r="B7" s="30"/>
      <c r="C7" s="30"/>
      <c r="D7" s="30"/>
      <c r="E7" s="30"/>
      <c r="F7" s="30"/>
      <c r="G7" s="31"/>
    </row>
    <row r="9" spans="1:7" ht="15.75">
      <c r="A9" s="20" t="s">
        <v>72</v>
      </c>
      <c r="B9" s="20"/>
      <c r="C9" s="20"/>
      <c r="D9" s="20"/>
      <c r="E9" s="20"/>
      <c r="F9" s="32"/>
      <c r="G9" s="32"/>
    </row>
    <row r="10" spans="1:7" ht="15.75">
      <c r="A10" s="20"/>
      <c r="B10" s="85" t="s">
        <v>73</v>
      </c>
      <c r="C10" s="85"/>
      <c r="D10" s="85"/>
      <c r="E10" s="85"/>
      <c r="F10" s="33">
        <v>1000</v>
      </c>
      <c r="G10" s="20"/>
    </row>
    <row r="11" spans="1:7" ht="15.75">
      <c r="A11" s="20"/>
      <c r="B11" s="85" t="s">
        <v>74</v>
      </c>
      <c r="C11" s="85"/>
      <c r="D11" s="85"/>
      <c r="E11" s="85"/>
      <c r="F11" s="34">
        <v>71440</v>
      </c>
      <c r="G11" s="20"/>
    </row>
    <row r="12" spans="1:7" ht="15.75">
      <c r="A12" s="35"/>
      <c r="B12" s="85" t="s">
        <v>75</v>
      </c>
      <c r="C12" s="85"/>
      <c r="D12" s="85"/>
      <c r="E12" s="85"/>
      <c r="F12" s="36">
        <v>220</v>
      </c>
      <c r="G12" s="37" t="s">
        <v>76</v>
      </c>
    </row>
    <row r="13" spans="1:7" ht="15.75">
      <c r="A13" s="20"/>
      <c r="B13" s="95" t="s">
        <v>77</v>
      </c>
      <c r="C13" s="95"/>
      <c r="D13" s="95"/>
      <c r="E13" s="95"/>
      <c r="F13" s="38">
        <f>IF(F12&gt;0,F11/(F12*8),"")</f>
        <v>40.59090909090909</v>
      </c>
      <c r="G13" s="20"/>
    </row>
    <row r="14" spans="1:7" ht="15.75">
      <c r="A14" s="20"/>
      <c r="B14" s="20"/>
      <c r="C14" s="20"/>
      <c r="D14" s="20"/>
      <c r="E14" s="20"/>
      <c r="F14" s="20"/>
      <c r="G14" s="20"/>
    </row>
    <row r="15" spans="1:7" ht="15.75">
      <c r="A15" s="20" t="s">
        <v>78</v>
      </c>
      <c r="B15" s="20"/>
      <c r="C15" s="20"/>
      <c r="D15" s="20"/>
      <c r="E15" s="20"/>
      <c r="F15" s="32"/>
      <c r="G15" s="20"/>
    </row>
    <row r="16" spans="1:7" ht="15.75">
      <c r="A16" s="35"/>
      <c r="B16" s="85" t="s">
        <v>79</v>
      </c>
      <c r="C16" s="85"/>
      <c r="D16" s="85"/>
      <c r="E16" s="85"/>
      <c r="F16" s="33">
        <v>100</v>
      </c>
      <c r="G16" s="20"/>
    </row>
    <row r="17" spans="1:7" ht="15.75">
      <c r="A17" s="35"/>
      <c r="B17" s="85" t="s">
        <v>80</v>
      </c>
      <c r="C17" s="85"/>
      <c r="D17" s="85"/>
      <c r="E17" s="85"/>
      <c r="F17" s="39">
        <v>0.3</v>
      </c>
      <c r="G17" s="20"/>
    </row>
    <row r="18" spans="1:7" ht="15.75">
      <c r="A18" s="35"/>
      <c r="B18" s="85" t="s">
        <v>81</v>
      </c>
      <c r="C18" s="85"/>
      <c r="D18" s="85"/>
      <c r="E18" s="85"/>
      <c r="F18" s="33">
        <v>5</v>
      </c>
      <c r="G18" s="40" t="s">
        <v>82</v>
      </c>
    </row>
    <row r="19" spans="1:7" ht="15.75">
      <c r="A19" s="20"/>
      <c r="B19" s="95" t="s">
        <v>83</v>
      </c>
      <c r="C19" s="95"/>
      <c r="D19" s="95"/>
      <c r="E19" s="95"/>
      <c r="F19" s="41">
        <f>F16*F17</f>
        <v>30</v>
      </c>
      <c r="G19" s="20"/>
    </row>
    <row r="20" spans="1:7" ht="15.75">
      <c r="A20" s="20"/>
      <c r="B20" s="95" t="s">
        <v>84</v>
      </c>
      <c r="C20" s="95"/>
      <c r="D20" s="95"/>
      <c r="E20" s="95"/>
      <c r="F20" s="42">
        <f>(F19*F18)/60</f>
        <v>2.5</v>
      </c>
      <c r="G20" s="20" t="s">
        <v>85</v>
      </c>
    </row>
    <row r="21" spans="1:7" ht="16.5" thickBot="1">
      <c r="A21" s="20"/>
      <c r="B21" s="89" t="s">
        <v>86</v>
      </c>
      <c r="C21" s="89"/>
      <c r="D21" s="89"/>
      <c r="E21" s="89"/>
      <c r="F21" s="43">
        <f>IF(F20&gt;0,F13*(F20/60),"")</f>
        <v>1.691287878787879</v>
      </c>
      <c r="G21" s="20"/>
    </row>
    <row r="22" spans="1:7" ht="16.5" thickBot="1">
      <c r="A22" s="20"/>
      <c r="B22" s="92" t="s">
        <v>87</v>
      </c>
      <c r="C22" s="93"/>
      <c r="D22" s="93"/>
      <c r="E22" s="94"/>
      <c r="F22" s="44">
        <f>IF(F12&gt;0,F10*F21*F12,0)</f>
        <v>372083.3333333334</v>
      </c>
      <c r="G22" s="20"/>
    </row>
    <row r="23" ht="15.75">
      <c r="F23" s="45"/>
    </row>
    <row r="24" spans="1:7" ht="15.75">
      <c r="A24" s="20" t="s">
        <v>88</v>
      </c>
      <c r="B24" s="20"/>
      <c r="C24" s="20"/>
      <c r="D24" s="20"/>
      <c r="E24" s="20"/>
      <c r="F24" s="32"/>
      <c r="G24" s="20"/>
    </row>
    <row r="25" spans="1:7" ht="15.75">
      <c r="A25" s="20"/>
      <c r="B25" s="85" t="s">
        <v>89</v>
      </c>
      <c r="C25" s="85"/>
      <c r="D25" s="85"/>
      <c r="E25" s="85"/>
      <c r="F25" s="34">
        <v>3000</v>
      </c>
      <c r="G25" s="20"/>
    </row>
    <row r="26" spans="1:7" ht="15.75">
      <c r="A26" s="20"/>
      <c r="B26" s="85" t="s">
        <v>90</v>
      </c>
      <c r="C26" s="85"/>
      <c r="D26" s="85"/>
      <c r="E26" s="85"/>
      <c r="F26" s="34">
        <v>3000</v>
      </c>
      <c r="G26" s="20"/>
    </row>
    <row r="27" spans="1:7" ht="15.75">
      <c r="A27" s="20"/>
      <c r="B27" s="85" t="s">
        <v>91</v>
      </c>
      <c r="C27" s="85"/>
      <c r="D27" s="85"/>
      <c r="E27" s="85"/>
      <c r="F27" s="39">
        <v>0.75</v>
      </c>
      <c r="G27" s="20"/>
    </row>
    <row r="28" spans="1:7" ht="16.5" thickBot="1">
      <c r="A28" s="20"/>
      <c r="B28" s="88" t="s">
        <v>92</v>
      </c>
      <c r="C28" s="88"/>
      <c r="D28" s="88"/>
      <c r="E28" s="88"/>
      <c r="F28" s="46">
        <f>F25+F26</f>
        <v>6000</v>
      </c>
      <c r="G28" s="20"/>
    </row>
    <row r="29" spans="1:7" ht="16.5" thickBot="1">
      <c r="A29" s="20"/>
      <c r="B29" s="90" t="s">
        <v>93</v>
      </c>
      <c r="C29" s="91"/>
      <c r="D29" s="91"/>
      <c r="E29" s="91"/>
      <c r="F29" s="47">
        <f>F28*F27*F17*12</f>
        <v>16200</v>
      </c>
      <c r="G29" s="20"/>
    </row>
    <row r="30" spans="6:7" ht="15.75">
      <c r="F30" s="45"/>
      <c r="G30" s="20"/>
    </row>
    <row r="31" ht="15.75">
      <c r="A31" s="21" t="s">
        <v>94</v>
      </c>
    </row>
    <row r="32" spans="1:7" ht="15.75">
      <c r="A32" s="20"/>
      <c r="B32" s="85" t="s">
        <v>95</v>
      </c>
      <c r="C32" s="85"/>
      <c r="D32" s="85"/>
      <c r="E32" s="85"/>
      <c r="F32" s="33">
        <v>50</v>
      </c>
      <c r="G32" s="20" t="s">
        <v>96</v>
      </c>
    </row>
    <row r="33" spans="1:7" ht="15.75">
      <c r="A33" s="20"/>
      <c r="B33" s="85" t="s">
        <v>97</v>
      </c>
      <c r="C33" s="85"/>
      <c r="D33" s="85"/>
      <c r="E33" s="85"/>
      <c r="F33" s="48">
        <v>0.5</v>
      </c>
      <c r="G33" s="40"/>
    </row>
    <row r="34" spans="1:7" ht="16.5" thickBot="1">
      <c r="A34" s="20"/>
      <c r="B34" s="89" t="s">
        <v>98</v>
      </c>
      <c r="C34" s="89"/>
      <c r="D34" s="89"/>
      <c r="E34" s="89"/>
      <c r="F34" s="49">
        <f>F16*F17*F32</f>
        <v>1500</v>
      </c>
      <c r="G34" s="20" t="s">
        <v>96</v>
      </c>
    </row>
    <row r="35" spans="1:7" ht="16.5" thickBot="1">
      <c r="A35" s="20"/>
      <c r="B35" s="90" t="s">
        <v>99</v>
      </c>
      <c r="C35" s="91"/>
      <c r="D35" s="91"/>
      <c r="E35" s="91"/>
      <c r="F35" s="47">
        <f>F10*(F34/1000)*F33*12</f>
        <v>9000</v>
      </c>
      <c r="G35" s="20"/>
    </row>
    <row r="36" spans="1:7" ht="15.75">
      <c r="A36" s="20"/>
      <c r="B36" s="20"/>
      <c r="C36" s="20"/>
      <c r="D36" s="20"/>
      <c r="E36" s="20"/>
      <c r="F36" s="20"/>
      <c r="G36" s="20"/>
    </row>
    <row r="37" spans="1:7" ht="15.75">
      <c r="A37" s="20" t="s">
        <v>100</v>
      </c>
      <c r="B37" s="20"/>
      <c r="C37" s="20"/>
      <c r="D37" s="20"/>
      <c r="E37" s="20"/>
      <c r="F37" s="32"/>
      <c r="G37" s="20"/>
    </row>
    <row r="38" spans="1:7" ht="15.75">
      <c r="A38" s="20"/>
      <c r="B38" s="85" t="s">
        <v>101</v>
      </c>
      <c r="C38" s="85"/>
      <c r="D38" s="85"/>
      <c r="E38" s="85"/>
      <c r="F38" s="34">
        <v>250</v>
      </c>
      <c r="G38" s="20"/>
    </row>
    <row r="39" spans="1:7" ht="15.75">
      <c r="A39" s="20"/>
      <c r="B39" s="85" t="s">
        <v>102</v>
      </c>
      <c r="C39" s="85"/>
      <c r="D39" s="85"/>
      <c r="E39" s="85"/>
      <c r="F39" s="39">
        <v>0.05</v>
      </c>
      <c r="G39" s="20"/>
    </row>
    <row r="40" spans="1:7" ht="16.5" thickBot="1">
      <c r="A40" s="20"/>
      <c r="B40" s="88" t="s">
        <v>103</v>
      </c>
      <c r="C40" s="88"/>
      <c r="D40" s="88"/>
      <c r="E40" s="88"/>
      <c r="F40" s="46">
        <f>F38*F39</f>
        <v>12.5</v>
      </c>
      <c r="G40" s="20"/>
    </row>
    <row r="41" spans="1:7" ht="16.5" thickBot="1">
      <c r="A41" s="20"/>
      <c r="B41" s="86" t="s">
        <v>104</v>
      </c>
      <c r="C41" s="87"/>
      <c r="D41" s="87"/>
      <c r="E41" s="87"/>
      <c r="F41" s="44">
        <f>F10*F40</f>
        <v>12500</v>
      </c>
      <c r="G41" s="20"/>
    </row>
    <row r="42" spans="6:7" ht="15.75">
      <c r="F42" s="45"/>
      <c r="G42" s="20"/>
    </row>
    <row r="43" spans="1:7" ht="15.75">
      <c r="A43" s="21" t="s">
        <v>105</v>
      </c>
      <c r="G43" s="20"/>
    </row>
    <row r="44" spans="2:7" ht="15.75">
      <c r="B44" s="82" t="s">
        <v>106</v>
      </c>
      <c r="C44" s="83"/>
      <c r="D44" s="83"/>
      <c r="E44" s="84"/>
      <c r="F44" s="50">
        <f>F29</f>
        <v>16200</v>
      </c>
      <c r="G44" s="20"/>
    </row>
    <row r="45" spans="2:7" ht="15.75">
      <c r="B45" s="82" t="s">
        <v>107</v>
      </c>
      <c r="C45" s="83"/>
      <c r="D45" s="83"/>
      <c r="E45" s="84"/>
      <c r="F45" s="50">
        <f>F35</f>
        <v>9000</v>
      </c>
      <c r="G45" s="20"/>
    </row>
    <row r="46" spans="2:7" ht="15.75">
      <c r="B46" s="82" t="s">
        <v>108</v>
      </c>
      <c r="C46" s="83"/>
      <c r="D46" s="83"/>
      <c r="E46" s="84"/>
      <c r="F46" s="50">
        <f>F41</f>
        <v>12500</v>
      </c>
      <c r="G46" s="20"/>
    </row>
    <row r="47" spans="1:7" ht="15.75">
      <c r="A47" s="20"/>
      <c r="B47" s="79" t="s">
        <v>109</v>
      </c>
      <c r="C47" s="80"/>
      <c r="D47" s="80"/>
      <c r="E47" s="81"/>
      <c r="F47" s="51">
        <f>F22</f>
        <v>372083.3333333334</v>
      </c>
      <c r="G47" s="20"/>
    </row>
    <row r="48" spans="1:7" ht="16.5" thickBot="1">
      <c r="A48" s="52"/>
      <c r="B48" s="53"/>
      <c r="C48" s="53"/>
      <c r="D48" s="53"/>
      <c r="E48" s="53"/>
      <c r="F48" s="54"/>
      <c r="G48" s="20"/>
    </row>
    <row r="49" spans="1:7" ht="16.5" thickBot="1">
      <c r="A49" s="20"/>
      <c r="B49" s="71" t="s">
        <v>110</v>
      </c>
      <c r="C49" s="72"/>
      <c r="D49" s="72"/>
      <c r="E49" s="72"/>
      <c r="F49" s="55">
        <f>SUM(F44:F47)</f>
        <v>409783.3333333334</v>
      </c>
      <c r="G49" s="20"/>
    </row>
    <row r="50" spans="6:7" ht="15.75">
      <c r="F50" s="45"/>
      <c r="G50" s="20"/>
    </row>
  </sheetData>
  <sheetProtection/>
  <mergeCells count="31">
    <mergeCell ref="B12:E12"/>
    <mergeCell ref="B13:E13"/>
    <mergeCell ref="B10:E10"/>
    <mergeCell ref="B11:E11"/>
    <mergeCell ref="B27:E27"/>
    <mergeCell ref="B25:E25"/>
    <mergeCell ref="B26:E26"/>
    <mergeCell ref="B16:E16"/>
    <mergeCell ref="B18:E18"/>
    <mergeCell ref="B22:E22"/>
    <mergeCell ref="B19:E19"/>
    <mergeCell ref="B20:E20"/>
    <mergeCell ref="B21:E21"/>
    <mergeCell ref="B17:E17"/>
    <mergeCell ref="B40:E40"/>
    <mergeCell ref="B33:E33"/>
    <mergeCell ref="B34:E34"/>
    <mergeCell ref="B35:E35"/>
    <mergeCell ref="B32:E32"/>
    <mergeCell ref="B28:E28"/>
    <mergeCell ref="B29:E29"/>
    <mergeCell ref="B49:E49"/>
    <mergeCell ref="A3:G3"/>
    <mergeCell ref="A2:G2"/>
    <mergeCell ref="B47:E47"/>
    <mergeCell ref="B44:E44"/>
    <mergeCell ref="B45:E45"/>
    <mergeCell ref="B46:E46"/>
    <mergeCell ref="B38:E38"/>
    <mergeCell ref="B41:E41"/>
    <mergeCell ref="B39:E39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2:I19"/>
  <sheetViews>
    <sheetView showOutlineSymbols="0" zoomScalePageLayoutView="0" workbookViewId="0" topLeftCell="A1">
      <selection activeCell="M11" sqref="M11"/>
    </sheetView>
  </sheetViews>
  <sheetFormatPr defaultColWidth="8.00390625" defaultRowHeight="12.75"/>
  <cols>
    <col min="1" max="1" width="14.125" style="21" customWidth="1"/>
    <col min="2" max="2" width="13.50390625" style="21" customWidth="1"/>
    <col min="3" max="7" width="11.875" style="21" customWidth="1"/>
    <col min="8" max="8" width="8.125" style="21" bestFit="1" customWidth="1"/>
    <col min="9" max="9" width="9.00390625" style="21" bestFit="1" customWidth="1"/>
    <col min="10" max="16384" width="8.00390625" style="21" customWidth="1"/>
  </cols>
  <sheetData>
    <row r="1" ht="12" customHeight="1"/>
    <row r="2" spans="1:5" s="20" customFormat="1" ht="24.75" customHeight="1">
      <c r="A2" s="70" t="s">
        <v>111</v>
      </c>
      <c r="B2" s="70"/>
      <c r="C2" s="70" t="s">
        <v>112</v>
      </c>
      <c r="D2" s="70"/>
      <c r="E2" s="70"/>
    </row>
    <row r="3" spans="1:3" s="20" customFormat="1" ht="15.75">
      <c r="A3" s="99"/>
      <c r="B3" s="99"/>
      <c r="C3" s="57"/>
    </row>
    <row r="4" spans="1:3" s="20" customFormat="1" ht="15.75">
      <c r="A4" s="95" t="s">
        <v>113</v>
      </c>
      <c r="B4" s="95"/>
      <c r="C4" s="58">
        <v>0.05</v>
      </c>
    </row>
    <row r="5" spans="1:3" s="20" customFormat="1" ht="15.75">
      <c r="A5" s="95" t="s">
        <v>114</v>
      </c>
      <c r="B5" s="95"/>
      <c r="C5" s="58">
        <v>0.2</v>
      </c>
    </row>
    <row r="6" spans="1:3" s="20" customFormat="1" ht="15.75">
      <c r="A6" s="95" t="s">
        <v>115</v>
      </c>
      <c r="B6" s="95"/>
      <c r="C6" s="58">
        <v>0.05</v>
      </c>
    </row>
    <row r="7" spans="1:4" s="20" customFormat="1" ht="15.75">
      <c r="A7" s="56" t="s">
        <v>116</v>
      </c>
      <c r="B7" s="56"/>
      <c r="C7" s="59">
        <v>0.35</v>
      </c>
      <c r="D7" s="37"/>
    </row>
    <row r="8" spans="1:5" s="35" customFormat="1" ht="15.75">
      <c r="A8" s="60"/>
      <c r="B8" s="60"/>
      <c r="C8" s="60"/>
      <c r="D8" s="60"/>
      <c r="E8" s="61"/>
    </row>
    <row r="9" spans="1:7" s="20" customFormat="1" ht="15.75">
      <c r="A9" s="100"/>
      <c r="B9" s="101"/>
      <c r="C9" s="62">
        <v>2003</v>
      </c>
      <c r="D9" s="62">
        <v>2004</v>
      </c>
      <c r="E9" s="62">
        <v>2005</v>
      </c>
      <c r="F9" s="62">
        <v>2006</v>
      </c>
      <c r="G9" s="62">
        <v>2007</v>
      </c>
    </row>
    <row r="10" spans="1:9" s="20" customFormat="1" ht="15.75">
      <c r="A10" s="97" t="s">
        <v>117</v>
      </c>
      <c r="B10" s="98"/>
      <c r="C10" s="63">
        <f>Introduction!F17</f>
        <v>0.3</v>
      </c>
      <c r="D10" s="63">
        <f>C10*(1+$C$7)</f>
        <v>0.405</v>
      </c>
      <c r="E10" s="63">
        <f>IF(D10*(1+$C$7)&lt;1,D10*(1+$C$7),1)</f>
        <v>0.5467500000000001</v>
      </c>
      <c r="F10" s="63">
        <f>IF(E10*(1+$C$7)&lt;1,E10*(1+$C$7),1)</f>
        <v>0.7381125000000002</v>
      </c>
      <c r="G10" s="63">
        <f>IF(F10*(1+$C$7)&lt;1,F10*(1+$C$7),1)</f>
        <v>0.9964518750000003</v>
      </c>
      <c r="H10" s="64"/>
      <c r="I10" s="64"/>
    </row>
    <row r="11" spans="1:7" s="20" customFormat="1" ht="15.75">
      <c r="A11" s="96" t="s">
        <v>109</v>
      </c>
      <c r="B11" s="96"/>
      <c r="C11" s="65">
        <f>Introduction!F22</f>
        <v>372083.3333333334</v>
      </c>
      <c r="D11" s="65">
        <f>C11*(1+$C$7)</f>
        <v>502312.50000000006</v>
      </c>
      <c r="E11" s="65">
        <f>D11*(1+$C$7)</f>
        <v>678121.8750000001</v>
      </c>
      <c r="F11" s="65">
        <f>E11*(1+$C$7)</f>
        <v>915464.5312500002</v>
      </c>
      <c r="G11" s="65">
        <f>F11*(1+$C$7)</f>
        <v>1235877.1171875005</v>
      </c>
    </row>
    <row r="12" spans="1:7" s="20" customFormat="1" ht="15.75">
      <c r="A12" s="96" t="s">
        <v>106</v>
      </c>
      <c r="B12" s="96"/>
      <c r="C12" s="65">
        <f>Introduction!$F$29</f>
        <v>16200</v>
      </c>
      <c r="D12" s="65">
        <f aca="true" t="shared" si="0" ref="D12:G14">C12*(1+$C$4)</f>
        <v>17010</v>
      </c>
      <c r="E12" s="65">
        <f t="shared" si="0"/>
        <v>17860.5</v>
      </c>
      <c r="F12" s="65">
        <f t="shared" si="0"/>
        <v>18753.525</v>
      </c>
      <c r="G12" s="65">
        <f t="shared" si="0"/>
        <v>19691.201250000002</v>
      </c>
    </row>
    <row r="13" spans="1:7" s="20" customFormat="1" ht="15.75">
      <c r="A13" s="96" t="s">
        <v>107</v>
      </c>
      <c r="B13" s="96"/>
      <c r="C13" s="65">
        <f>Introduction!F35</f>
        <v>9000</v>
      </c>
      <c r="D13" s="65">
        <f t="shared" si="0"/>
        <v>9450</v>
      </c>
      <c r="E13" s="65">
        <f t="shared" si="0"/>
        <v>9922.5</v>
      </c>
      <c r="F13" s="65">
        <f t="shared" si="0"/>
        <v>10418.625</v>
      </c>
      <c r="G13" s="65">
        <f t="shared" si="0"/>
        <v>10939.55625</v>
      </c>
    </row>
    <row r="14" spans="1:7" s="20" customFormat="1" ht="15.75">
      <c r="A14" s="96" t="s">
        <v>108</v>
      </c>
      <c r="B14" s="96"/>
      <c r="C14" s="65">
        <f>Introduction!$F$41</f>
        <v>12500</v>
      </c>
      <c r="D14" s="65">
        <f t="shared" si="0"/>
        <v>13125</v>
      </c>
      <c r="E14" s="65">
        <f t="shared" si="0"/>
        <v>13781.25</v>
      </c>
      <c r="F14" s="65">
        <f t="shared" si="0"/>
        <v>14470.3125</v>
      </c>
      <c r="G14" s="65">
        <f t="shared" si="0"/>
        <v>15193.828125</v>
      </c>
    </row>
    <row r="15" spans="1:8" ht="15.75">
      <c r="A15" s="96" t="s">
        <v>118</v>
      </c>
      <c r="B15" s="96"/>
      <c r="C15" s="66">
        <f>SUM(C11:C14)</f>
        <v>409783.3333333334</v>
      </c>
      <c r="D15" s="66">
        <f>SUM(D11:D14)</f>
        <v>541897.5</v>
      </c>
      <c r="E15" s="66">
        <f>SUM(E11:E14)</f>
        <v>719686.1250000001</v>
      </c>
      <c r="F15" s="66">
        <f>SUM(F11:F14)</f>
        <v>959106.9937500003</v>
      </c>
      <c r="G15" s="66">
        <f>SUM(G11:G14)</f>
        <v>1281701.7028125003</v>
      </c>
      <c r="H15" s="67"/>
    </row>
    <row r="16" ht="15.75">
      <c r="G16" s="45"/>
    </row>
    <row r="17" ht="15.75">
      <c r="G17" s="68"/>
    </row>
    <row r="18" ht="15.75">
      <c r="G18" s="69"/>
    </row>
    <row r="19" ht="15.75">
      <c r="G19" s="68"/>
    </row>
  </sheetData>
  <sheetProtection/>
  <mergeCells count="11">
    <mergeCell ref="A3:B3"/>
    <mergeCell ref="A4:B4"/>
    <mergeCell ref="A5:B5"/>
    <mergeCell ref="A6:B6"/>
    <mergeCell ref="A9:B9"/>
    <mergeCell ref="A15:B15"/>
    <mergeCell ref="A10:B10"/>
    <mergeCell ref="A14:B14"/>
    <mergeCell ref="A13:B13"/>
    <mergeCell ref="A12:B12"/>
    <mergeCell ref="A11:B11"/>
  </mergeCells>
  <conditionalFormatting sqref="C10:G15">
    <cfRule type="expression" priority="1" dxfId="1" stopIfTrue="1">
      <formula>IF(C$10=1,"TRUE","FALSE")</formula>
    </cfRule>
  </conditionalFormatting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I74"/>
  <sheetViews>
    <sheetView showGridLines="0" zoomScalePageLayoutView="0" workbookViewId="0" topLeftCell="A1">
      <selection activeCell="H11" sqref="H11"/>
    </sheetView>
  </sheetViews>
  <sheetFormatPr defaultColWidth="9.00390625" defaultRowHeight="12.75"/>
  <cols>
    <col min="1" max="1" width="10.75390625" style="3" customWidth="1"/>
    <col min="2" max="2" width="11.125" style="3" bestFit="1" customWidth="1"/>
    <col min="3" max="3" width="9.00390625" style="3" customWidth="1"/>
    <col min="4" max="4" width="6.875" style="3" customWidth="1"/>
    <col min="5" max="5" width="10.25390625" style="3" customWidth="1"/>
    <col min="6" max="6" width="10.375" style="3" customWidth="1"/>
    <col min="7" max="7" width="20.125" style="3" bestFit="1" customWidth="1"/>
    <col min="8" max="8" width="11.125" style="3" customWidth="1"/>
    <col min="9" max="9" width="45.00390625" style="3" bestFit="1" customWidth="1"/>
    <col min="10" max="16384" width="9.00390625" style="3" customWidth="1"/>
  </cols>
  <sheetData>
    <row r="1" ht="15.75">
      <c r="A1" s="2"/>
    </row>
    <row r="2" ht="15.75">
      <c r="A2" s="4" t="s">
        <v>16</v>
      </c>
    </row>
    <row r="3" ht="15.75"/>
    <row r="4" spans="1:8" ht="15.75">
      <c r="A4" s="1" t="s">
        <v>17</v>
      </c>
      <c r="B4" s="1"/>
      <c r="C4" s="1"/>
      <c r="D4" s="1"/>
      <c r="E4" s="1"/>
      <c r="F4" s="1"/>
      <c r="G4" s="1"/>
      <c r="H4" s="1"/>
    </row>
    <row r="5" ht="12.75" customHeight="1"/>
    <row r="6" ht="15.75"/>
    <row r="7" ht="15.75"/>
    <row r="8" ht="15.75"/>
    <row r="9" ht="12.75" customHeight="1"/>
    <row r="10" ht="15.75"/>
    <row r="11" spans="1:4" ht="15.75">
      <c r="A11" s="1" t="s">
        <v>18</v>
      </c>
      <c r="B11" s="1"/>
      <c r="C11" s="1"/>
      <c r="D11" s="1"/>
    </row>
    <row r="12" ht="15.75">
      <c r="A12" s="5" t="s">
        <v>49</v>
      </c>
    </row>
    <row r="13" spans="1:7" ht="15.75">
      <c r="A13" s="3" t="s">
        <v>4</v>
      </c>
      <c r="F13" s="6" t="s">
        <v>119</v>
      </c>
      <c r="G13" s="7"/>
    </row>
    <row r="14" spans="1:7" ht="15.75">
      <c r="A14" s="3" t="s">
        <v>50</v>
      </c>
      <c r="F14" s="8">
        <v>600</v>
      </c>
      <c r="G14" s="9" t="s">
        <v>31</v>
      </c>
    </row>
    <row r="15" ht="15.75">
      <c r="G15" s="9"/>
    </row>
    <row r="16" spans="1:7" ht="15.75">
      <c r="A16" s="5" t="s">
        <v>51</v>
      </c>
      <c r="G16" s="9"/>
    </row>
    <row r="17" spans="1:7" ht="15.75">
      <c r="A17" s="3" t="s">
        <v>19</v>
      </c>
      <c r="F17" s="8">
        <v>1880</v>
      </c>
      <c r="G17" s="9" t="s">
        <v>32</v>
      </c>
    </row>
    <row r="18" spans="1:7" ht="15.75">
      <c r="A18" s="3" t="s">
        <v>20</v>
      </c>
      <c r="F18" s="8">
        <v>235</v>
      </c>
      <c r="G18" s="9" t="s">
        <v>33</v>
      </c>
    </row>
    <row r="19" spans="1:7" ht="15.75">
      <c r="A19" s="3" t="s">
        <v>30</v>
      </c>
      <c r="F19" s="10">
        <v>18</v>
      </c>
      <c r="G19" s="9" t="s">
        <v>34</v>
      </c>
    </row>
    <row r="20" spans="1:7" ht="15.75">
      <c r="A20" s="3" t="s">
        <v>21</v>
      </c>
      <c r="F20" s="11">
        <f>F17*F19</f>
        <v>33840</v>
      </c>
      <c r="G20" s="9" t="s">
        <v>35</v>
      </c>
    </row>
    <row r="21" ht="15.75">
      <c r="G21" s="9"/>
    </row>
    <row r="22" spans="1:7" ht="15.75">
      <c r="A22" s="5" t="s">
        <v>52</v>
      </c>
      <c r="G22" s="9"/>
    </row>
    <row r="23" spans="1:7" ht="15.75">
      <c r="A23" s="3" t="s">
        <v>22</v>
      </c>
      <c r="F23" s="8">
        <v>34</v>
      </c>
      <c r="G23" s="9" t="s">
        <v>61</v>
      </c>
    </row>
    <row r="24" spans="1:7" ht="15.75">
      <c r="A24" s="3" t="s">
        <v>9</v>
      </c>
      <c r="F24" s="8">
        <v>22</v>
      </c>
      <c r="G24" s="9" t="s">
        <v>62</v>
      </c>
    </row>
    <row r="25" spans="1:7" ht="15.75">
      <c r="A25" s="3" t="s">
        <v>24</v>
      </c>
      <c r="G25" s="9"/>
    </row>
    <row r="26" spans="1:7" ht="15.75">
      <c r="A26" s="3" t="s">
        <v>25</v>
      </c>
      <c r="G26" s="9"/>
    </row>
    <row r="27" spans="2:7" ht="15.75">
      <c r="B27" s="3" t="s">
        <v>26</v>
      </c>
      <c r="F27" s="8">
        <v>3</v>
      </c>
      <c r="G27" s="9" t="s">
        <v>36</v>
      </c>
    </row>
    <row r="28" spans="2:7" ht="15.75">
      <c r="B28" s="3" t="s">
        <v>28</v>
      </c>
      <c r="F28" s="12">
        <v>0.95</v>
      </c>
      <c r="G28" s="9" t="s">
        <v>37</v>
      </c>
    </row>
    <row r="29" spans="1:7" ht="15.75">
      <c r="A29" s="3" t="s">
        <v>53</v>
      </c>
      <c r="G29" s="9"/>
    </row>
    <row r="30" spans="2:7" ht="15.75">
      <c r="B30" s="3" t="s">
        <v>26</v>
      </c>
      <c r="F30" s="8">
        <v>5</v>
      </c>
      <c r="G30" s="9" t="s">
        <v>36</v>
      </c>
    </row>
    <row r="31" spans="2:7" ht="15.75">
      <c r="B31" s="3" t="s">
        <v>27</v>
      </c>
      <c r="F31" s="12">
        <v>0.05</v>
      </c>
      <c r="G31" s="9" t="s">
        <v>37</v>
      </c>
    </row>
    <row r="32" ht="15.75">
      <c r="G32" s="9"/>
    </row>
    <row r="33" spans="1:7" ht="15.75">
      <c r="A33" s="3" t="s">
        <v>23</v>
      </c>
      <c r="F33" s="13">
        <v>4.5</v>
      </c>
      <c r="G33" s="9" t="s">
        <v>38</v>
      </c>
    </row>
    <row r="34" ht="15.75">
      <c r="G34" s="9"/>
    </row>
    <row r="35" spans="1:7" ht="15.75">
      <c r="A35" s="5" t="s">
        <v>54</v>
      </c>
      <c r="G35" s="9"/>
    </row>
    <row r="36" spans="1:7" ht="15.75">
      <c r="A36" s="3" t="s">
        <v>55</v>
      </c>
      <c r="F36" s="8">
        <v>10</v>
      </c>
      <c r="G36" s="9" t="s">
        <v>39</v>
      </c>
    </row>
    <row r="37" spans="1:7" ht="15.75">
      <c r="A37" s="3" t="s">
        <v>56</v>
      </c>
      <c r="F37" s="8">
        <v>1</v>
      </c>
      <c r="G37" s="9" t="s">
        <v>11</v>
      </c>
    </row>
    <row r="38" spans="1:7" ht="15.75">
      <c r="A38" s="3" t="s">
        <v>57</v>
      </c>
      <c r="F38" s="10">
        <v>15</v>
      </c>
      <c r="G38" s="9" t="s">
        <v>40</v>
      </c>
    </row>
    <row r="39" spans="1:7" ht="15.75">
      <c r="A39" s="3" t="s">
        <v>29</v>
      </c>
      <c r="F39" s="10">
        <v>60</v>
      </c>
      <c r="G39" s="9" t="s">
        <v>41</v>
      </c>
    </row>
    <row r="42" spans="1:4" ht="15.75">
      <c r="A42" s="102" t="s">
        <v>14</v>
      </c>
      <c r="B42" s="102"/>
      <c r="C42" s="102"/>
      <c r="D42" s="1" t="str">
        <f>F13</f>
        <v>Corp</v>
      </c>
    </row>
    <row r="43" ht="15.75">
      <c r="A43" s="1"/>
    </row>
    <row r="44" ht="15.75">
      <c r="A44" s="3" t="s">
        <v>63</v>
      </c>
    </row>
    <row r="45" ht="15.75">
      <c r="A45" s="5" t="s">
        <v>15</v>
      </c>
    </row>
    <row r="46" spans="1:7" ht="15.75">
      <c r="A46" s="3" t="s">
        <v>42</v>
      </c>
      <c r="F46" s="14">
        <f>(F14*(F27*F28))+(F14*(F30*F31))</f>
        <v>1859.9999999999998</v>
      </c>
      <c r="G46" s="9" t="s">
        <v>36</v>
      </c>
    </row>
    <row r="47" spans="1:7" ht="15.75">
      <c r="A47" s="3" t="s">
        <v>43</v>
      </c>
      <c r="F47" s="14">
        <f>F46*(F33/3600)</f>
        <v>2.3249999999999997</v>
      </c>
      <c r="G47" s="9" t="s">
        <v>32</v>
      </c>
    </row>
    <row r="48" spans="1:7" ht="15.75">
      <c r="A48" s="3" t="s">
        <v>44</v>
      </c>
      <c r="F48" s="11">
        <f>F47*F19</f>
        <v>41.849999999999994</v>
      </c>
      <c r="G48" s="9" t="s">
        <v>45</v>
      </c>
    </row>
    <row r="49" spans="1:7" ht="15.75">
      <c r="A49" s="3" t="s">
        <v>46</v>
      </c>
      <c r="F49" s="11">
        <f>F48*F18</f>
        <v>9834.749999999998</v>
      </c>
      <c r="G49" s="9" t="s">
        <v>47</v>
      </c>
    </row>
    <row r="51" ht="15.75">
      <c r="A51" s="5" t="s">
        <v>58</v>
      </c>
    </row>
    <row r="52" spans="1:7" ht="15.75">
      <c r="A52" s="3" t="s">
        <v>48</v>
      </c>
      <c r="F52" s="15">
        <f>(F36/60)*F19*F14*F37</f>
        <v>1800</v>
      </c>
      <c r="G52" s="9" t="s">
        <v>47</v>
      </c>
    </row>
    <row r="53" spans="2:6" ht="15.75">
      <c r="B53" s="3" t="s">
        <v>5</v>
      </c>
      <c r="F53" s="16">
        <f>F49+F52</f>
        <v>11634.749999999998</v>
      </c>
    </row>
    <row r="55" ht="15.75">
      <c r="A55" s="3" t="s">
        <v>6</v>
      </c>
    </row>
    <row r="56" spans="1:7" ht="15.75">
      <c r="A56" s="3" t="s">
        <v>13</v>
      </c>
      <c r="F56" s="11">
        <f>(F39*12*F14)*(((F27/(F23+F24))*F28)+((F30/(F23+F24))*F31))</f>
        <v>23914.28571428571</v>
      </c>
      <c r="G56" s="9" t="s">
        <v>7</v>
      </c>
    </row>
    <row r="58" ht="15.75">
      <c r="A58" s="3" t="s">
        <v>59</v>
      </c>
    </row>
    <row r="59" spans="1:9" ht="15.75">
      <c r="A59" s="3" t="s">
        <v>60</v>
      </c>
      <c r="F59" s="15">
        <f>(F37*F14/F18)*F38*F18</f>
        <v>9000</v>
      </c>
      <c r="G59" s="9" t="s">
        <v>7</v>
      </c>
      <c r="I59" s="15"/>
    </row>
    <row r="62" spans="1:6" ht="15.75">
      <c r="A62" s="17" t="s">
        <v>8</v>
      </c>
      <c r="B62" s="17"/>
      <c r="C62" s="17"/>
      <c r="D62" s="17"/>
      <c r="E62" s="17"/>
      <c r="F62" s="17"/>
    </row>
    <row r="63" spans="1:6" ht="15.75">
      <c r="A63" s="17" t="s">
        <v>64</v>
      </c>
      <c r="B63" s="17"/>
      <c r="C63" s="17"/>
      <c r="D63" s="17"/>
      <c r="E63" s="17"/>
      <c r="F63" s="18">
        <f>F53</f>
        <v>11634.749999999998</v>
      </c>
    </row>
    <row r="64" spans="1:6" ht="15.75">
      <c r="A64" s="17" t="s">
        <v>0</v>
      </c>
      <c r="B64" s="17"/>
      <c r="C64" s="17"/>
      <c r="D64" s="17"/>
      <c r="E64" s="17"/>
      <c r="F64" s="18">
        <f>F56</f>
        <v>23914.28571428571</v>
      </c>
    </row>
    <row r="65" spans="1:6" ht="15.75">
      <c r="A65" s="17" t="s">
        <v>1</v>
      </c>
      <c r="B65" s="17"/>
      <c r="C65" s="17"/>
      <c r="D65" s="17"/>
      <c r="E65" s="17"/>
      <c r="F65" s="18">
        <f>F59</f>
        <v>9000</v>
      </c>
    </row>
    <row r="66" spans="1:7" ht="15.75">
      <c r="A66" s="17" t="s">
        <v>2</v>
      </c>
      <c r="B66" s="17"/>
      <c r="C66" s="17"/>
      <c r="D66" s="17"/>
      <c r="E66" s="17"/>
      <c r="F66" s="18">
        <f>SUM(F63:F65)</f>
        <v>44549.03571428571</v>
      </c>
      <c r="G66" s="9" t="s">
        <v>7</v>
      </c>
    </row>
    <row r="67" spans="1:7" ht="15.75">
      <c r="A67" s="17" t="s">
        <v>3</v>
      </c>
      <c r="B67" s="17"/>
      <c r="C67" s="17"/>
      <c r="D67" s="17"/>
      <c r="E67" s="17"/>
      <c r="F67" s="19">
        <f>F66/F14/12</f>
        <v>6.1873660714285705</v>
      </c>
      <c r="G67" s="9" t="s">
        <v>10</v>
      </c>
    </row>
    <row r="71" ht="15.75">
      <c r="A71" s="5" t="s">
        <v>12</v>
      </c>
    </row>
    <row r="72" spans="1:2" ht="15.75">
      <c r="A72" s="3" t="str">
        <f>A49</f>
        <v>  Cost of lost user productivity per year</v>
      </c>
      <c r="B72" s="16">
        <f>F49+F52</f>
        <v>11634.749999999998</v>
      </c>
    </row>
    <row r="73" spans="1:2" ht="15.75">
      <c r="A73" s="3" t="str">
        <f>A55</f>
        <v>Consumption of IT Resources Cost</v>
      </c>
      <c r="B73" s="16">
        <f>F56</f>
        <v>23914.28571428571</v>
      </c>
    </row>
    <row r="74" spans="1:2" ht="15.75">
      <c r="A74" s="3" t="str">
        <f>A59</f>
        <v>  Help desk cost</v>
      </c>
      <c r="B74" s="16">
        <f>F59</f>
        <v>9000</v>
      </c>
    </row>
  </sheetData>
  <sheetProtection/>
  <mergeCells count="1">
    <mergeCell ref="A42:C42"/>
  </mergeCells>
  <dataValidations count="2">
    <dataValidation type="custom" allowBlank="1" showInputMessage="1" showErrorMessage="1" errorTitle="Invalid input" error="To enter a value in this cell, you must first clear cell C15. Both variables cannot be used. " sqref="J33">
      <formula1>J34=0</formula1>
    </dataValidation>
    <dataValidation type="custom" allowBlank="1" showErrorMessage="1" errorTitle="Invalid input" error="To enter a value in this cell, you must first clear cell C14. Both variables cannot be used. " sqref="J34">
      <formula1>J33=0</formula1>
    </dataValidation>
  </dataValidations>
  <printOptions/>
  <pageMargins left="0.75" right="0.75" top="1" bottom="1" header="0.5" footer="0.5"/>
  <pageSetup horizontalDpi="600" verticalDpi="600" orientation="portrait" paperSize="9" scale="85" r:id="rId4"/>
  <rowBreaks count="1" manualBreakCount="1">
    <brk id="41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www.bestitdocuments.com</Manager>
  <Company>sales@bestitdocuments.com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www.bestitdocuments.com</dc:subject>
  <dc:creator>www.bestitdocuments.com</dc:creator>
  <cp:keywords>www.bestitdocuments.com</cp:keywords>
  <dc:description/>
  <cp:lastModifiedBy>CP1</cp:lastModifiedBy>
  <cp:lastPrinted>2002-11-08T05:36:22Z</cp:lastPrinted>
  <dcterms:created xsi:type="dcterms:W3CDTF">2002-08-19T08:47:11Z</dcterms:created>
  <dcterms:modified xsi:type="dcterms:W3CDTF">2012-01-31T00:59:07Z</dcterms:modified>
  <cp:category>www.bestitdocuments.com</cp:category>
  <cp:version/>
  <cp:contentType/>
  <cp:contentStatus/>
</cp:coreProperties>
</file>