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Current Model" sheetId="1" r:id="rId1"/>
    <sheet name="EOL Model" sheetId="2" r:id="rId2"/>
  </sheets>
  <definedNames/>
  <calcPr fullCalcOnLoad="1"/>
</workbook>
</file>

<file path=xl/sharedStrings.xml><?xml version="1.0" encoding="utf-8"?>
<sst xmlns="http://schemas.openxmlformats.org/spreadsheetml/2006/main" count="322" uniqueCount="164">
  <si>
    <t>Monthly Volume 5000-10000</t>
  </si>
  <si>
    <t>Monthly Volume 10001-15000</t>
  </si>
  <si>
    <t>Monthly Volume 15001 +</t>
  </si>
  <si>
    <t>2-4 paper trays</t>
  </si>
  <si>
    <t>4+ paper trays</t>
  </si>
  <si>
    <t>Duplex</t>
  </si>
  <si>
    <t>Stapler/Stacker</t>
  </si>
  <si>
    <t>Floor Standing Model</t>
  </si>
  <si>
    <t>Desktop Model</t>
  </si>
  <si>
    <t>MFP</t>
  </si>
  <si>
    <t>Color</t>
  </si>
  <si>
    <t>11x17</t>
  </si>
  <si>
    <t>Model</t>
  </si>
  <si>
    <t>Laserjet P3005x</t>
  </si>
  <si>
    <t>Laserjet P4015x</t>
  </si>
  <si>
    <t>Laserjet CP3525x</t>
  </si>
  <si>
    <t>Laserjet M5035x</t>
  </si>
  <si>
    <t>Laserjet 5200dtn</t>
  </si>
  <si>
    <t>Laserjet 5550dn</t>
  </si>
  <si>
    <t>Laserjet 5550dtn</t>
  </si>
  <si>
    <t>X</t>
  </si>
  <si>
    <t>O</t>
  </si>
  <si>
    <t>Officejet Pro L7680*</t>
  </si>
  <si>
    <t xml:space="preserve"> </t>
  </si>
  <si>
    <t>LEGEND</t>
  </si>
  <si>
    <t>Standard feature</t>
  </si>
  <si>
    <t>Optional feature</t>
  </si>
  <si>
    <t>Previous Model</t>
  </si>
  <si>
    <t>LJ2420</t>
  </si>
  <si>
    <t>OJ 7310 AIO</t>
  </si>
  <si>
    <t>Laserjet P3015x</t>
  </si>
  <si>
    <t>OfficeJet L7680 AIO</t>
  </si>
  <si>
    <t>LaserJet 9040 MFP</t>
  </si>
  <si>
    <t>Color LaserJet 4650dtn</t>
  </si>
  <si>
    <t>Laserjet M9040mfp</t>
  </si>
  <si>
    <t>Laserjet M9050mfp</t>
  </si>
  <si>
    <t>All Models Above handle both letter &amp; legal paper.</t>
  </si>
  <si>
    <t>Stapler/ Stacker</t>
  </si>
  <si>
    <t>Paper Trays</t>
  </si>
  <si>
    <t>100K</t>
  </si>
  <si>
    <t>50K</t>
  </si>
  <si>
    <t>200K</t>
  </si>
  <si>
    <t>65K</t>
  </si>
  <si>
    <t>75K</t>
  </si>
  <si>
    <t>Monthly Volume     Low</t>
  </si>
  <si>
    <t>Monthly Volume     Medium</t>
  </si>
  <si>
    <t>Monthly Volume High</t>
  </si>
  <si>
    <t>120K</t>
  </si>
  <si>
    <t>300K</t>
  </si>
  <si>
    <t>15K</t>
  </si>
  <si>
    <t>175K</t>
  </si>
  <si>
    <t>Rec. monthly Volume</t>
  </si>
  <si>
    <t>5-9K</t>
  </si>
  <si>
    <t>2-6K</t>
  </si>
  <si>
    <t>250-1.2K</t>
  </si>
  <si>
    <t>15-50K</t>
  </si>
  <si>
    <t>1.5-5K</t>
  </si>
  <si>
    <t>3-15K</t>
  </si>
  <si>
    <t>2.5-10K</t>
  </si>
  <si>
    <t>5-12.5K</t>
  </si>
  <si>
    <t>40K</t>
  </si>
  <si>
    <t>750-2K</t>
  </si>
  <si>
    <t>Laserjet CP4525dn</t>
  </si>
  <si>
    <t>Laserjet M3035xs mfp</t>
  </si>
  <si>
    <t>5-20K</t>
  </si>
  <si>
    <t>Laserjet M4345x mfp</t>
  </si>
  <si>
    <t>Laserjet M4345xs mfp</t>
  </si>
  <si>
    <t>Laserjet CM3530FS mfp</t>
  </si>
  <si>
    <t>Laserjet CM4730fsk mfp</t>
  </si>
  <si>
    <t>Printer SKU(s)</t>
  </si>
  <si>
    <t>Carepack SKU</t>
  </si>
  <si>
    <t>CE459A</t>
  </si>
  <si>
    <t>UK932E</t>
  </si>
  <si>
    <t>CE529A</t>
  </si>
  <si>
    <t>UP872E</t>
  </si>
  <si>
    <t>CB511A</t>
  </si>
  <si>
    <t>H5479E</t>
  </si>
  <si>
    <t>CB495A</t>
  </si>
  <si>
    <t>UL367E</t>
  </si>
  <si>
    <t>CC471A</t>
  </si>
  <si>
    <t>CC494A</t>
  </si>
  <si>
    <t>US186E</t>
  </si>
  <si>
    <t>CC477A</t>
  </si>
  <si>
    <t>UE685E</t>
  </si>
  <si>
    <t>CB426A</t>
  </si>
  <si>
    <t>H7668E</t>
  </si>
  <si>
    <t>CB427A</t>
  </si>
  <si>
    <t>CC520A</t>
  </si>
  <si>
    <t>UK937A</t>
  </si>
  <si>
    <t>UJ165E</t>
  </si>
  <si>
    <t>Q7830A</t>
  </si>
  <si>
    <t>UE670E</t>
  </si>
  <si>
    <t>CC394A, C8085A, Q3701A</t>
  </si>
  <si>
    <t>H7700E</t>
  </si>
  <si>
    <t>CC395A, C8085A, Q3701A</t>
  </si>
  <si>
    <t>Q7546A</t>
  </si>
  <si>
    <t>U3469E</t>
  </si>
  <si>
    <t>JetDirect Wireless Print Server</t>
  </si>
  <si>
    <t>J8007G</t>
  </si>
  <si>
    <t>Reported constraints on availability</t>
  </si>
  <si>
    <t>Laserjet CM6040f mfp</t>
  </si>
  <si>
    <t>Q3939A</t>
  </si>
  <si>
    <t>Plotter - 24"</t>
  </si>
  <si>
    <t>Plotter - 24" PS</t>
  </si>
  <si>
    <t>Plotter - 44"</t>
  </si>
  <si>
    <t>Plotter - 44" PS</t>
  </si>
  <si>
    <t>Designjet T1200</t>
  </si>
  <si>
    <t>Designjet T1200ps</t>
  </si>
  <si>
    <t>24" width - 300' long prints</t>
  </si>
  <si>
    <t>44" width - 300' long prints</t>
  </si>
  <si>
    <t>HP GL2/RTL, CALS/G4, HP PCL3GUI</t>
  </si>
  <si>
    <t>HP GL2/RTL, CALS/G4, HP PCL3GUI, Adobe PostScript, Adobe PDF, TIFF, JPEG</t>
  </si>
  <si>
    <t>CH538A</t>
  </si>
  <si>
    <t>CK834A</t>
  </si>
  <si>
    <t>O (additional cost)</t>
  </si>
  <si>
    <t>Color Inkjet</t>
  </si>
  <si>
    <t>LaserJet 5100dtn/8000</t>
  </si>
  <si>
    <t>Color LaserJet CP3505x/3600/</t>
  </si>
  <si>
    <t>LaserJet 4000/4050/4100/ 4250/8100</t>
  </si>
  <si>
    <t>Laserjet 9500</t>
  </si>
  <si>
    <t>Laserjet 2605/3150</t>
  </si>
  <si>
    <t>Laserjet 2320/2840 /3380</t>
  </si>
  <si>
    <t>LaserJet P3005 /2100/2300/2420</t>
  </si>
  <si>
    <t>US237E</t>
  </si>
  <si>
    <t>Canon PIXMA inkjet</t>
  </si>
  <si>
    <t>Cost per page - consumables</t>
  </si>
  <si>
    <t>Designjet T770</t>
  </si>
  <si>
    <t>CQ306A</t>
  </si>
  <si>
    <t>CQ306A, CN500A</t>
  </si>
  <si>
    <t>UU957E</t>
  </si>
  <si>
    <t>Carepack cost</t>
  </si>
  <si>
    <t>Officejet H470b Mobile*</t>
  </si>
  <si>
    <t>CB027A</t>
  </si>
  <si>
    <t>UQ213E</t>
  </si>
  <si>
    <t>UH607E</t>
  </si>
  <si>
    <t>Laserjet P3015dn</t>
  </si>
  <si>
    <t>CE528A</t>
  </si>
  <si>
    <t>1K-3K</t>
  </si>
  <si>
    <t>Laserjet CM4540fsk mfp</t>
  </si>
  <si>
    <t>CC421A</t>
  </si>
  <si>
    <t>UV259E</t>
  </si>
  <si>
    <t>Laserjet 5525xh</t>
  </si>
  <si>
    <t>Laserjet 5525dn</t>
  </si>
  <si>
    <t>CE708A</t>
  </si>
  <si>
    <t>CE709A</t>
  </si>
  <si>
    <t>UX964E</t>
  </si>
  <si>
    <t>Laserjet CM4730mfp</t>
  </si>
  <si>
    <t>Laserjet C5550dn/dtn</t>
  </si>
  <si>
    <t>Q3939A, CC517A</t>
  </si>
  <si>
    <t>Laserjet P2055dn**</t>
  </si>
  <si>
    <t>Laserjet P2025dn**</t>
  </si>
  <si>
    <t>Personal inkjet or small laser</t>
  </si>
  <si>
    <t>** Personal printer - not certified for shared or shopfloor use.</t>
  </si>
  <si>
    <t>* For Field Users Only - not certified for network connection</t>
  </si>
  <si>
    <t>Laserjet CP3525dn</t>
  </si>
  <si>
    <t>Officejet Pro 8500A*</t>
  </si>
  <si>
    <t>CM755A</t>
  </si>
  <si>
    <t>5-15K</t>
  </si>
  <si>
    <t>CC470A</t>
  </si>
  <si>
    <t>NOTE:  may take up to 12 weeks from order to receipt</t>
  </si>
  <si>
    <t>Speed 
(pages per minute)</t>
  </si>
  <si>
    <r>
      <t>Price 
(</t>
    </r>
    <r>
      <rPr>
        <b/>
        <sz val="9"/>
        <rFont val="Arial"/>
        <family val="2"/>
      </rPr>
      <t>+S&amp;H and taxes)</t>
    </r>
  </si>
  <si>
    <t>(for wireless printing capability)</t>
  </si>
  <si>
    <t>MFP 
(copier, fax, scanner)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</si>
</sst>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_(&quot;$&quot;* #,##0.000_);_(&quot;$&quot;* \(#,##0.000\);_(&quot;$&quot;* &quot;-&quot;??_);_(@_)"/>
  </numFmts>
  <fonts count="40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4" fontId="2" fillId="33" borderId="10" xfId="44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19" borderId="10" xfId="0" applyFont="1" applyFill="1" applyBorder="1" applyAlignment="1">
      <alignment horizontal="left" vertical="top" wrapText="1"/>
    </xf>
    <xf numFmtId="0" fontId="2" fillId="19" borderId="10" xfId="0" applyFont="1" applyFill="1" applyBorder="1" applyAlignment="1">
      <alignment horizontal="center" vertical="center" wrapText="1"/>
    </xf>
    <xf numFmtId="44" fontId="2" fillId="19" borderId="10" xfId="44" applyFont="1" applyFill="1" applyBorder="1" applyAlignment="1">
      <alignment horizontal="center" vertical="center" wrapText="1"/>
    </xf>
    <xf numFmtId="44" fontId="2" fillId="0" borderId="10" xfId="44" applyFont="1" applyBorder="1" applyAlignment="1">
      <alignment horizontal="center" vertical="center" wrapText="1"/>
    </xf>
    <xf numFmtId="169" fontId="2" fillId="0" borderId="10" xfId="44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44" fontId="2" fillId="0" borderId="10" xfId="44" applyFont="1" applyBorder="1" applyAlignment="1">
      <alignment horizontal="center"/>
    </xf>
    <xf numFmtId="0" fontId="2" fillId="0" borderId="10" xfId="0" applyFont="1" applyBorder="1" applyAlignment="1">
      <alignment/>
    </xf>
    <xf numFmtId="44" fontId="2" fillId="0" borderId="10" xfId="44" applyFont="1" applyBorder="1" applyAlignment="1">
      <alignment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44" fontId="2" fillId="0" borderId="0" xfId="44" applyFont="1" applyBorder="1" applyAlignment="1">
      <alignment/>
    </xf>
    <xf numFmtId="44" fontId="2" fillId="0" borderId="0" xfId="44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39" fillId="0" borderId="10" xfId="0" applyFont="1" applyFill="1" applyBorder="1" applyAlignment="1">
      <alignment horizontal="left" wrapText="1"/>
    </xf>
    <xf numFmtId="0" fontId="39" fillId="0" borderId="10" xfId="0" applyFont="1" applyFill="1" applyBorder="1" applyAlignment="1">
      <alignment horizontal="left"/>
    </xf>
    <xf numFmtId="0" fontId="3" fillId="19" borderId="10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vertical="top" wrapText="1"/>
    </xf>
    <xf numFmtId="0" fontId="2" fillId="0" borderId="12" xfId="0" applyFont="1" applyBorder="1" applyAlignment="1">
      <alignment horizontal="left" vertical="center" wrapText="1" indent="10"/>
    </xf>
    <xf numFmtId="0" fontId="2" fillId="0" borderId="14" xfId="0" applyFont="1" applyBorder="1" applyAlignment="1">
      <alignment horizontal="left" vertical="center" wrapText="1" indent="10"/>
    </xf>
    <xf numFmtId="0" fontId="2" fillId="0" borderId="13" xfId="0" applyFont="1" applyBorder="1" applyAlignment="1">
      <alignment horizontal="left" vertical="center" wrapText="1" indent="10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tabSelected="1" zoomScale="90" zoomScaleNormal="9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6" sqref="F6"/>
    </sheetView>
  </sheetViews>
  <sheetFormatPr defaultColWidth="9.140625" defaultRowHeight="12.75"/>
  <cols>
    <col min="1" max="1" width="18.00390625" style="27" customWidth="1"/>
    <col min="2" max="2" width="21.00390625" style="24" customWidth="1"/>
    <col min="3" max="3" width="13.57421875" style="24" customWidth="1"/>
    <col min="4" max="4" width="10.57421875" style="11" customWidth="1"/>
    <col min="5" max="5" width="5.7109375" style="11" customWidth="1"/>
    <col min="6" max="6" width="11.140625" style="11" customWidth="1"/>
    <col min="7" max="7" width="15.7109375" style="11" customWidth="1"/>
    <col min="8" max="8" width="7.421875" style="11" bestFit="1" customWidth="1"/>
    <col min="9" max="9" width="7.28125" style="11" bestFit="1" customWidth="1"/>
    <col min="10" max="10" width="5.8515625" style="11" bestFit="1" customWidth="1"/>
    <col min="11" max="11" width="7.28125" style="11" customWidth="1"/>
    <col min="12" max="12" width="6.421875" style="11" bestFit="1" customWidth="1"/>
    <col min="13" max="13" width="8.57421875" style="11" customWidth="1"/>
    <col min="14" max="14" width="8.140625" style="11" bestFit="1" customWidth="1"/>
    <col min="15" max="15" width="8.8515625" style="11" customWidth="1"/>
    <col min="16" max="16" width="11.7109375" style="25" customWidth="1"/>
    <col min="17" max="17" width="15.7109375" style="24" customWidth="1"/>
    <col min="18" max="18" width="10.28125" style="26" bestFit="1" customWidth="1"/>
    <col min="19" max="19" width="12.421875" style="24" bestFit="1" customWidth="1"/>
    <col min="20" max="20" width="12.28125" style="11" customWidth="1"/>
    <col min="21" max="16384" width="9.140625" style="11" customWidth="1"/>
  </cols>
  <sheetData>
    <row r="1" spans="1:20" s="4" customFormat="1" ht="54" customHeight="1">
      <c r="A1" s="2" t="s">
        <v>27</v>
      </c>
      <c r="B1" s="2" t="s">
        <v>12</v>
      </c>
      <c r="C1" s="2" t="s">
        <v>160</v>
      </c>
      <c r="D1" s="2" t="s">
        <v>163</v>
      </c>
      <c r="E1" s="2" t="s">
        <v>10</v>
      </c>
      <c r="F1" s="2" t="s">
        <v>51</v>
      </c>
      <c r="G1" s="2" t="s">
        <v>44</v>
      </c>
      <c r="H1" s="2" t="s">
        <v>45</v>
      </c>
      <c r="I1" s="2" t="s">
        <v>46</v>
      </c>
      <c r="J1" s="2" t="s">
        <v>11</v>
      </c>
      <c r="K1" s="2" t="s">
        <v>38</v>
      </c>
      <c r="L1" s="2" t="s">
        <v>5</v>
      </c>
      <c r="M1" s="2" t="s">
        <v>37</v>
      </c>
      <c r="N1" s="2" t="s">
        <v>7</v>
      </c>
      <c r="O1" s="2" t="s">
        <v>8</v>
      </c>
      <c r="P1" s="3" t="s">
        <v>161</v>
      </c>
      <c r="Q1" s="2" t="s">
        <v>69</v>
      </c>
      <c r="R1" s="3" t="s">
        <v>130</v>
      </c>
      <c r="S1" s="2" t="s">
        <v>70</v>
      </c>
      <c r="T1" s="2" t="s">
        <v>125</v>
      </c>
    </row>
    <row r="2" spans="1:20" ht="31.5" customHeight="1">
      <c r="A2" s="5" t="s">
        <v>151</v>
      </c>
      <c r="B2" s="6" t="s">
        <v>149</v>
      </c>
      <c r="C2" s="1">
        <v>35</v>
      </c>
      <c r="D2" s="1"/>
      <c r="E2" s="1"/>
      <c r="F2" s="7" t="s">
        <v>61</v>
      </c>
      <c r="G2" s="1" t="s">
        <v>40</v>
      </c>
      <c r="H2" s="1"/>
      <c r="I2" s="1"/>
      <c r="J2" s="1"/>
      <c r="K2" s="1">
        <v>2</v>
      </c>
      <c r="L2" s="1" t="s">
        <v>20</v>
      </c>
      <c r="M2" s="1"/>
      <c r="N2" s="1"/>
      <c r="O2" s="1" t="s">
        <v>20</v>
      </c>
      <c r="P2" s="8">
        <v>351.21</v>
      </c>
      <c r="Q2" s="1" t="s">
        <v>71</v>
      </c>
      <c r="R2" s="9">
        <v>92.82</v>
      </c>
      <c r="S2" s="1" t="s">
        <v>72</v>
      </c>
      <c r="T2" s="10">
        <f>163.23/6500</f>
        <v>0.02511230769230769</v>
      </c>
    </row>
    <row r="3" spans="1:20" ht="26.25" customHeight="1">
      <c r="A3" s="5" t="s">
        <v>115</v>
      </c>
      <c r="B3" s="6" t="s">
        <v>150</v>
      </c>
      <c r="C3" s="1">
        <v>21</v>
      </c>
      <c r="D3" s="1"/>
      <c r="E3" s="1" t="s">
        <v>20</v>
      </c>
      <c r="F3" s="7" t="s">
        <v>137</v>
      </c>
      <c r="G3" s="1" t="s">
        <v>60</v>
      </c>
      <c r="H3" s="1"/>
      <c r="I3" s="1"/>
      <c r="J3" s="1"/>
      <c r="K3" s="1">
        <v>2</v>
      </c>
      <c r="L3" s="1" t="s">
        <v>20</v>
      </c>
      <c r="M3" s="1"/>
      <c r="N3" s="1"/>
      <c r="O3" s="1" t="s">
        <v>20</v>
      </c>
      <c r="P3" s="8">
        <v>439.53</v>
      </c>
      <c r="Q3" s="1" t="s">
        <v>77</v>
      </c>
      <c r="R3" s="9">
        <v>178.62</v>
      </c>
      <c r="S3" s="1" t="s">
        <v>78</v>
      </c>
      <c r="T3" s="10">
        <f>(160.09/7000)+(122.05*3/2800)</f>
        <v>0.15363785714285713</v>
      </c>
    </row>
    <row r="4" spans="1:20" ht="27.75" customHeight="1">
      <c r="A4" s="12" t="s">
        <v>31</v>
      </c>
      <c r="B4" s="13" t="s">
        <v>155</v>
      </c>
      <c r="C4" s="1">
        <v>34</v>
      </c>
      <c r="D4" s="1" t="s">
        <v>20</v>
      </c>
      <c r="E4" s="1" t="s">
        <v>20</v>
      </c>
      <c r="F4" s="7" t="s">
        <v>54</v>
      </c>
      <c r="G4" s="1" t="s">
        <v>49</v>
      </c>
      <c r="H4" s="1"/>
      <c r="I4" s="1"/>
      <c r="J4" s="1"/>
      <c r="K4" s="1">
        <v>1</v>
      </c>
      <c r="L4" s="1" t="s">
        <v>20</v>
      </c>
      <c r="M4" s="1"/>
      <c r="N4" s="1"/>
      <c r="O4" s="1" t="s">
        <v>20</v>
      </c>
      <c r="P4" s="8">
        <v>256.9</v>
      </c>
      <c r="Q4" s="1" t="s">
        <v>156</v>
      </c>
      <c r="R4" s="9">
        <v>90</v>
      </c>
      <c r="S4" s="1" t="s">
        <v>134</v>
      </c>
      <c r="T4" s="10">
        <f>(37.88/2200)+(56.29/900)</f>
        <v>0.07976262626262626</v>
      </c>
    </row>
    <row r="5" spans="1:20" ht="27.75" customHeight="1">
      <c r="A5" s="12" t="s">
        <v>124</v>
      </c>
      <c r="B5" s="13" t="s">
        <v>131</v>
      </c>
      <c r="C5" s="1">
        <v>22</v>
      </c>
      <c r="D5" s="1"/>
      <c r="E5" s="1" t="s">
        <v>20</v>
      </c>
      <c r="F5" s="7">
        <v>500</v>
      </c>
      <c r="G5" s="1">
        <v>100</v>
      </c>
      <c r="H5" s="1"/>
      <c r="I5" s="1"/>
      <c r="J5" s="1"/>
      <c r="K5" s="1">
        <v>1</v>
      </c>
      <c r="L5" s="1"/>
      <c r="M5" s="1"/>
      <c r="N5" s="1"/>
      <c r="O5" s="1" t="s">
        <v>20</v>
      </c>
      <c r="P5" s="8">
        <v>251.16</v>
      </c>
      <c r="Q5" s="1" t="s">
        <v>132</v>
      </c>
      <c r="R5" s="9">
        <v>97.5</v>
      </c>
      <c r="S5" s="1" t="s">
        <v>133</v>
      </c>
      <c r="T5" s="10">
        <f>(17.45/420)+(28.65/560)</f>
        <v>0.09270833333333334</v>
      </c>
    </row>
    <row r="6" spans="1:20" ht="33.75" customHeight="1">
      <c r="A6" s="5" t="s">
        <v>122</v>
      </c>
      <c r="B6" s="5" t="s">
        <v>135</v>
      </c>
      <c r="C6" s="1">
        <v>42</v>
      </c>
      <c r="D6" s="1"/>
      <c r="E6" s="1"/>
      <c r="F6" s="1" t="s">
        <v>56</v>
      </c>
      <c r="G6" s="1" t="s">
        <v>39</v>
      </c>
      <c r="H6" s="1"/>
      <c r="I6" s="1"/>
      <c r="J6" s="1"/>
      <c r="K6" s="1">
        <v>2</v>
      </c>
      <c r="L6" s="1" t="s">
        <v>20</v>
      </c>
      <c r="M6" s="1"/>
      <c r="N6" s="1"/>
      <c r="O6" s="1" t="s">
        <v>20</v>
      </c>
      <c r="P6" s="9">
        <v>746.46</v>
      </c>
      <c r="Q6" s="1" t="s">
        <v>136</v>
      </c>
      <c r="R6" s="9">
        <v>171</v>
      </c>
      <c r="S6" s="1" t="s">
        <v>74</v>
      </c>
      <c r="T6" s="10">
        <f>228.25/12500</f>
        <v>0.01826</v>
      </c>
    </row>
    <row r="7" spans="1:20" ht="33.75" customHeight="1">
      <c r="A7" s="5" t="s">
        <v>122</v>
      </c>
      <c r="B7" s="5" t="s">
        <v>30</v>
      </c>
      <c r="C7" s="1">
        <v>42</v>
      </c>
      <c r="D7" s="1"/>
      <c r="E7" s="1"/>
      <c r="F7" s="1" t="s">
        <v>56</v>
      </c>
      <c r="G7" s="1" t="s">
        <v>39</v>
      </c>
      <c r="H7" s="1"/>
      <c r="I7" s="1"/>
      <c r="J7" s="1"/>
      <c r="K7" s="1">
        <v>3</v>
      </c>
      <c r="L7" s="1" t="s">
        <v>20</v>
      </c>
      <c r="M7" s="1"/>
      <c r="N7" s="1"/>
      <c r="O7" s="1" t="s">
        <v>20</v>
      </c>
      <c r="P7" s="9">
        <v>829.62</v>
      </c>
      <c r="Q7" s="1" t="s">
        <v>73</v>
      </c>
      <c r="R7" s="9">
        <v>171</v>
      </c>
      <c r="S7" s="1" t="s">
        <v>74</v>
      </c>
      <c r="T7" s="10">
        <f>228.25/12500</f>
        <v>0.01826</v>
      </c>
    </row>
    <row r="8" spans="1:20" ht="50.25" customHeight="1">
      <c r="A8" s="12" t="s">
        <v>118</v>
      </c>
      <c r="B8" s="5" t="s">
        <v>14</v>
      </c>
      <c r="C8" s="1">
        <v>52</v>
      </c>
      <c r="D8" s="1"/>
      <c r="E8" s="1"/>
      <c r="F8" s="1" t="s">
        <v>57</v>
      </c>
      <c r="G8" s="1"/>
      <c r="H8" s="1" t="s">
        <v>41</v>
      </c>
      <c r="I8" s="1"/>
      <c r="J8" s="1"/>
      <c r="K8" s="1">
        <v>3</v>
      </c>
      <c r="L8" s="1" t="s">
        <v>20</v>
      </c>
      <c r="M8" s="1" t="s">
        <v>21</v>
      </c>
      <c r="N8" s="1" t="s">
        <v>21</v>
      </c>
      <c r="O8" s="1" t="s">
        <v>20</v>
      </c>
      <c r="P8" s="9">
        <v>1373.46</v>
      </c>
      <c r="Q8" s="1" t="s">
        <v>75</v>
      </c>
      <c r="R8" s="9">
        <v>272.22</v>
      </c>
      <c r="S8" s="1" t="s">
        <v>76</v>
      </c>
      <c r="T8" s="10">
        <f>(553.98/48000)</f>
        <v>0.011541250000000001</v>
      </c>
    </row>
    <row r="9" spans="1:20" ht="32.25" customHeight="1">
      <c r="A9" s="5" t="s">
        <v>116</v>
      </c>
      <c r="B9" s="5" t="s">
        <v>17</v>
      </c>
      <c r="C9" s="1">
        <v>35</v>
      </c>
      <c r="D9" s="1"/>
      <c r="E9" s="1"/>
      <c r="F9" s="1" t="s">
        <v>58</v>
      </c>
      <c r="G9" s="1" t="s">
        <v>42</v>
      </c>
      <c r="H9" s="1"/>
      <c r="I9" s="1"/>
      <c r="J9" s="1" t="s">
        <v>20</v>
      </c>
      <c r="K9" s="1">
        <v>3</v>
      </c>
      <c r="L9" s="1" t="s">
        <v>20</v>
      </c>
      <c r="M9" s="1"/>
      <c r="N9" s="1"/>
      <c r="O9" s="1" t="s">
        <v>20</v>
      </c>
      <c r="P9" s="9">
        <v>2132.46</v>
      </c>
      <c r="Q9" s="1" t="s">
        <v>95</v>
      </c>
      <c r="R9" s="9">
        <v>389.22</v>
      </c>
      <c r="S9" s="1" t="s">
        <v>96</v>
      </c>
      <c r="T9" s="10">
        <f>159.05/12000</f>
        <v>0.013254166666666668</v>
      </c>
    </row>
    <row r="10" spans="1:20" ht="36.75" customHeight="1">
      <c r="A10" s="5" t="s">
        <v>117</v>
      </c>
      <c r="B10" s="5" t="s">
        <v>154</v>
      </c>
      <c r="C10" s="1">
        <v>30</v>
      </c>
      <c r="D10" s="1"/>
      <c r="E10" s="1" t="s">
        <v>20</v>
      </c>
      <c r="F10" s="1" t="s">
        <v>56</v>
      </c>
      <c r="G10" s="1" t="s">
        <v>43</v>
      </c>
      <c r="H10" s="1"/>
      <c r="I10" s="1"/>
      <c r="J10" s="1"/>
      <c r="K10" s="1">
        <v>2</v>
      </c>
      <c r="L10" s="1" t="s">
        <v>20</v>
      </c>
      <c r="M10" s="1"/>
      <c r="N10" s="1"/>
      <c r="O10" s="1" t="s">
        <v>20</v>
      </c>
      <c r="P10" s="9">
        <v>784.75</v>
      </c>
      <c r="Q10" s="1" t="s">
        <v>158</v>
      </c>
      <c r="R10" s="9">
        <v>178.62</v>
      </c>
      <c r="S10" s="1" t="s">
        <v>78</v>
      </c>
      <c r="T10" s="10">
        <f>(196.75/10500)+(3*266.25/7000)</f>
        <v>0.1328452380952381</v>
      </c>
    </row>
    <row r="11" spans="1:20" ht="33.75" customHeight="1">
      <c r="A11" s="5" t="s">
        <v>117</v>
      </c>
      <c r="B11" s="5" t="s">
        <v>15</v>
      </c>
      <c r="C11" s="1">
        <v>30</v>
      </c>
      <c r="D11" s="1"/>
      <c r="E11" s="1" t="s">
        <v>20</v>
      </c>
      <c r="F11" s="1" t="s">
        <v>56</v>
      </c>
      <c r="G11" s="1" t="s">
        <v>43</v>
      </c>
      <c r="H11" s="1"/>
      <c r="I11" s="1"/>
      <c r="J11" s="1"/>
      <c r="K11" s="1">
        <v>3</v>
      </c>
      <c r="L11" s="1" t="s">
        <v>20</v>
      </c>
      <c r="M11" s="1"/>
      <c r="N11" s="1"/>
      <c r="O11" s="1" t="s">
        <v>20</v>
      </c>
      <c r="P11" s="9">
        <v>1144.71</v>
      </c>
      <c r="Q11" s="1" t="s">
        <v>79</v>
      </c>
      <c r="R11" s="9">
        <v>178.62</v>
      </c>
      <c r="S11" s="1" t="s">
        <v>78</v>
      </c>
      <c r="T11" s="10">
        <f>(196.75/10500)+(3*266.25/7000)</f>
        <v>0.1328452380952381</v>
      </c>
    </row>
    <row r="12" spans="1:20" ht="33.75" customHeight="1">
      <c r="A12" s="12" t="s">
        <v>33</v>
      </c>
      <c r="B12" s="5" t="s">
        <v>62</v>
      </c>
      <c r="C12" s="1">
        <v>42</v>
      </c>
      <c r="D12" s="1"/>
      <c r="E12" s="1" t="s">
        <v>20</v>
      </c>
      <c r="F12" s="1" t="s">
        <v>58</v>
      </c>
      <c r="G12" s="1"/>
      <c r="H12" s="1" t="s">
        <v>47</v>
      </c>
      <c r="I12" s="1"/>
      <c r="J12" s="1"/>
      <c r="K12" s="1">
        <v>2</v>
      </c>
      <c r="L12" s="1" t="s">
        <v>20</v>
      </c>
      <c r="M12" s="1"/>
      <c r="N12" s="1"/>
      <c r="O12" s="1" t="s">
        <v>20</v>
      </c>
      <c r="P12" s="9">
        <v>1298.22</v>
      </c>
      <c r="Q12" s="1" t="s">
        <v>80</v>
      </c>
      <c r="R12" s="9">
        <v>461.23</v>
      </c>
      <c r="S12" s="1" t="s">
        <v>81</v>
      </c>
      <c r="T12" s="10">
        <f>(252.84/17000)+(3*289.73/11000)+0.018</f>
        <v>0.11189021390374332</v>
      </c>
    </row>
    <row r="13" spans="1:20" ht="28.5" customHeight="1">
      <c r="A13" s="5" t="s">
        <v>18</v>
      </c>
      <c r="B13" s="5" t="s">
        <v>142</v>
      </c>
      <c r="C13" s="1">
        <v>30</v>
      </c>
      <c r="D13" s="1"/>
      <c r="E13" s="1" t="s">
        <v>20</v>
      </c>
      <c r="F13" s="1" t="s">
        <v>58</v>
      </c>
      <c r="G13" s="1"/>
      <c r="H13" s="1" t="s">
        <v>47</v>
      </c>
      <c r="I13" s="1"/>
      <c r="J13" s="1" t="s">
        <v>20</v>
      </c>
      <c r="K13" s="1">
        <v>2</v>
      </c>
      <c r="L13" s="1" t="s">
        <v>20</v>
      </c>
      <c r="M13" s="1"/>
      <c r="N13" s="1" t="s">
        <v>21</v>
      </c>
      <c r="O13" s="1" t="s">
        <v>20</v>
      </c>
      <c r="P13" s="9">
        <v>2394</v>
      </c>
      <c r="Q13" s="1" t="s">
        <v>143</v>
      </c>
      <c r="R13" s="9">
        <v>1063.24</v>
      </c>
      <c r="S13" s="1" t="s">
        <v>145</v>
      </c>
      <c r="T13" s="10">
        <f>(167.68/13000)+(3*235.33/12000)</f>
        <v>0.07173096153846154</v>
      </c>
    </row>
    <row r="14" spans="1:20" ht="28.5" customHeight="1">
      <c r="A14" s="5" t="s">
        <v>19</v>
      </c>
      <c r="B14" s="5" t="s">
        <v>141</v>
      </c>
      <c r="C14" s="1">
        <v>30</v>
      </c>
      <c r="D14" s="1"/>
      <c r="E14" s="1" t="s">
        <v>20</v>
      </c>
      <c r="F14" s="1" t="s">
        <v>58</v>
      </c>
      <c r="G14" s="1"/>
      <c r="H14" s="1" t="s">
        <v>47</v>
      </c>
      <c r="I14" s="1"/>
      <c r="J14" s="1" t="s">
        <v>20</v>
      </c>
      <c r="K14" s="1">
        <v>6</v>
      </c>
      <c r="L14" s="1" t="s">
        <v>20</v>
      </c>
      <c r="M14" s="1"/>
      <c r="N14" s="1" t="s">
        <v>20</v>
      </c>
      <c r="O14" s="1" t="s">
        <v>20</v>
      </c>
      <c r="P14" s="9">
        <v>3901.8</v>
      </c>
      <c r="Q14" s="1" t="s">
        <v>144</v>
      </c>
      <c r="R14" s="9">
        <v>1063.24</v>
      </c>
      <c r="S14" s="1" t="s">
        <v>145</v>
      </c>
      <c r="T14" s="10">
        <f>(167.68/13000)+(3*235.33/12000)</f>
        <v>0.07173096153846154</v>
      </c>
    </row>
    <row r="15" spans="1:20" ht="28.5" customHeight="1">
      <c r="A15" s="12" t="s">
        <v>120</v>
      </c>
      <c r="B15" s="12" t="s">
        <v>63</v>
      </c>
      <c r="C15" s="1">
        <v>35</v>
      </c>
      <c r="D15" s="1" t="s">
        <v>20</v>
      </c>
      <c r="E15" s="1"/>
      <c r="F15" s="1" t="s">
        <v>53</v>
      </c>
      <c r="G15" s="1" t="s">
        <v>43</v>
      </c>
      <c r="H15" s="1"/>
      <c r="I15" s="1"/>
      <c r="J15" s="1"/>
      <c r="K15" s="1">
        <v>3</v>
      </c>
      <c r="L15" s="1" t="s">
        <v>20</v>
      </c>
      <c r="M15" s="1" t="s">
        <v>21</v>
      </c>
      <c r="N15" s="1"/>
      <c r="O15" s="1" t="s">
        <v>20</v>
      </c>
      <c r="P15" s="9">
        <v>1609.08</v>
      </c>
      <c r="Q15" s="1" t="s">
        <v>82</v>
      </c>
      <c r="R15" s="9">
        <v>486.75</v>
      </c>
      <c r="S15" s="1" t="s">
        <v>83</v>
      </c>
      <c r="T15" s="10">
        <f>396.41/13000</f>
        <v>0.030493076923076925</v>
      </c>
    </row>
    <row r="16" spans="1:20" ht="28.5" customHeight="1">
      <c r="A16" s="5"/>
      <c r="B16" s="12" t="s">
        <v>65</v>
      </c>
      <c r="C16" s="1">
        <v>45</v>
      </c>
      <c r="D16" s="1" t="s">
        <v>20</v>
      </c>
      <c r="E16" s="1"/>
      <c r="F16" s="1" t="s">
        <v>64</v>
      </c>
      <c r="G16" s="1"/>
      <c r="H16" s="1" t="s">
        <v>41</v>
      </c>
      <c r="I16" s="1"/>
      <c r="J16" s="1"/>
      <c r="K16" s="1">
        <v>3</v>
      </c>
      <c r="L16" s="1" t="s">
        <v>20</v>
      </c>
      <c r="M16" s="1"/>
      <c r="N16" s="1"/>
      <c r="O16" s="1" t="s">
        <v>20</v>
      </c>
      <c r="P16" s="9">
        <v>2870.34</v>
      </c>
      <c r="Q16" s="1" t="s">
        <v>84</v>
      </c>
      <c r="R16" s="9">
        <v>841.62</v>
      </c>
      <c r="S16" s="1" t="s">
        <v>85</v>
      </c>
      <c r="T16" s="10">
        <f>151.13/18000</f>
        <v>0.008396111111111111</v>
      </c>
    </row>
    <row r="17" spans="1:20" ht="28.5" customHeight="1">
      <c r="A17" s="12"/>
      <c r="B17" s="12" t="s">
        <v>66</v>
      </c>
      <c r="C17" s="1">
        <v>45</v>
      </c>
      <c r="D17" s="1" t="s">
        <v>20</v>
      </c>
      <c r="E17" s="1"/>
      <c r="F17" s="1" t="s">
        <v>64</v>
      </c>
      <c r="G17" s="1"/>
      <c r="H17" s="1" t="s">
        <v>41</v>
      </c>
      <c r="I17" s="1"/>
      <c r="J17" s="1"/>
      <c r="K17" s="1">
        <v>3</v>
      </c>
      <c r="L17" s="1" t="s">
        <v>20</v>
      </c>
      <c r="M17" s="1" t="s">
        <v>20</v>
      </c>
      <c r="N17" s="1" t="s">
        <v>20</v>
      </c>
      <c r="O17" s="1"/>
      <c r="P17" s="9">
        <v>3721.74</v>
      </c>
      <c r="Q17" s="1" t="s">
        <v>86</v>
      </c>
      <c r="R17" s="9">
        <v>841.62</v>
      </c>
      <c r="S17" s="1" t="s">
        <v>85</v>
      </c>
      <c r="T17" s="10">
        <f>151.13/18000</f>
        <v>0.008396111111111111</v>
      </c>
    </row>
    <row r="18" spans="1:20" ht="28.5" customHeight="1">
      <c r="A18" s="12"/>
      <c r="B18" s="5" t="s">
        <v>16</v>
      </c>
      <c r="C18" s="1">
        <v>35</v>
      </c>
      <c r="D18" s="1" t="s">
        <v>20</v>
      </c>
      <c r="E18" s="1"/>
      <c r="F18" s="1" t="s">
        <v>59</v>
      </c>
      <c r="G18" s="1"/>
      <c r="H18" s="1" t="s">
        <v>41</v>
      </c>
      <c r="I18" s="1"/>
      <c r="J18" s="1" t="s">
        <v>20</v>
      </c>
      <c r="K18" s="1">
        <v>4</v>
      </c>
      <c r="L18" s="1" t="s">
        <v>20</v>
      </c>
      <c r="M18" s="1"/>
      <c r="N18" s="1" t="s">
        <v>20</v>
      </c>
      <c r="O18" s="1"/>
      <c r="P18" s="9">
        <v>3800.94</v>
      </c>
      <c r="Q18" s="1" t="s">
        <v>90</v>
      </c>
      <c r="R18" s="9">
        <v>1091.22</v>
      </c>
      <c r="S18" s="1" t="s">
        <v>91</v>
      </c>
      <c r="T18" s="10">
        <f>151.07/15000</f>
        <v>0.010071333333333333</v>
      </c>
    </row>
    <row r="19" spans="1:20" ht="39" customHeight="1">
      <c r="A19" s="12" t="s">
        <v>32</v>
      </c>
      <c r="B19" s="5" t="s">
        <v>34</v>
      </c>
      <c r="C19" s="1">
        <v>40</v>
      </c>
      <c r="D19" s="1" t="s">
        <v>20</v>
      </c>
      <c r="E19" s="1"/>
      <c r="F19" s="1" t="s">
        <v>55</v>
      </c>
      <c r="G19" s="1"/>
      <c r="H19" s="1"/>
      <c r="I19" s="1" t="s">
        <v>48</v>
      </c>
      <c r="J19" s="1" t="s">
        <v>20</v>
      </c>
      <c r="K19" s="1">
        <v>4</v>
      </c>
      <c r="L19" s="1" t="s">
        <v>20</v>
      </c>
      <c r="M19" s="1" t="s">
        <v>20</v>
      </c>
      <c r="N19" s="1" t="s">
        <v>20</v>
      </c>
      <c r="O19" s="1"/>
      <c r="P19" s="9">
        <f>6143.28+1380+144.6</f>
        <v>7667.88</v>
      </c>
      <c r="Q19" s="1" t="s">
        <v>92</v>
      </c>
      <c r="R19" s="9">
        <v>2105.22</v>
      </c>
      <c r="S19" s="1" t="s">
        <v>93</v>
      </c>
      <c r="T19" s="10">
        <f>203.05/34000</f>
        <v>0.005972058823529412</v>
      </c>
    </row>
    <row r="20" spans="1:20" ht="39" customHeight="1">
      <c r="A20" s="12" t="s">
        <v>119</v>
      </c>
      <c r="B20" s="5" t="s">
        <v>35</v>
      </c>
      <c r="C20" s="1">
        <v>50</v>
      </c>
      <c r="D20" s="1" t="s">
        <v>20</v>
      </c>
      <c r="E20" s="1"/>
      <c r="F20" s="1" t="s">
        <v>55</v>
      </c>
      <c r="G20" s="1"/>
      <c r="H20" s="1"/>
      <c r="I20" s="1" t="s">
        <v>48</v>
      </c>
      <c r="J20" s="1" t="s">
        <v>20</v>
      </c>
      <c r="K20" s="1">
        <v>4</v>
      </c>
      <c r="L20" s="1" t="s">
        <v>20</v>
      </c>
      <c r="M20" s="1" t="s">
        <v>20</v>
      </c>
      <c r="N20" s="1" t="s">
        <v>20</v>
      </c>
      <c r="O20" s="1"/>
      <c r="P20" s="9">
        <f>8068.5+1380+144.6</f>
        <v>9593.1</v>
      </c>
      <c r="Q20" s="1" t="s">
        <v>94</v>
      </c>
      <c r="R20" s="9">
        <v>2105.22</v>
      </c>
      <c r="S20" s="1" t="s">
        <v>93</v>
      </c>
      <c r="T20" s="10">
        <f>203.05/34000</f>
        <v>0.005972058823529412</v>
      </c>
    </row>
    <row r="21" spans="1:20" ht="39" customHeight="1">
      <c r="A21" s="12" t="s">
        <v>121</v>
      </c>
      <c r="B21" s="12" t="s">
        <v>67</v>
      </c>
      <c r="C21" s="1">
        <v>31</v>
      </c>
      <c r="D21" s="1" t="s">
        <v>20</v>
      </c>
      <c r="E21" s="1" t="s">
        <v>20</v>
      </c>
      <c r="F21" s="1" t="s">
        <v>53</v>
      </c>
      <c r="G21" s="1" t="s">
        <v>43</v>
      </c>
      <c r="H21" s="1"/>
      <c r="I21" s="1"/>
      <c r="J21" s="1"/>
      <c r="K21" s="1">
        <v>2</v>
      </c>
      <c r="L21" s="1" t="s">
        <v>20</v>
      </c>
      <c r="M21" s="1" t="s">
        <v>20</v>
      </c>
      <c r="N21" s="1" t="s">
        <v>20</v>
      </c>
      <c r="O21" s="1"/>
      <c r="P21" s="9">
        <v>2413.62</v>
      </c>
      <c r="Q21" s="1" t="s">
        <v>87</v>
      </c>
      <c r="R21" s="9">
        <v>771.73</v>
      </c>
      <c r="S21" s="1" t="s">
        <v>88</v>
      </c>
      <c r="T21" s="10">
        <f>(196.75/10500)+(3*266.25/7000)</f>
        <v>0.1328452380952381</v>
      </c>
    </row>
    <row r="22" spans="1:20" ht="39" customHeight="1">
      <c r="A22" s="5" t="s">
        <v>68</v>
      </c>
      <c r="B22" s="5" t="s">
        <v>138</v>
      </c>
      <c r="C22" s="1">
        <v>42</v>
      </c>
      <c r="D22" s="1" t="s">
        <v>20</v>
      </c>
      <c r="E22" s="1" t="s">
        <v>20</v>
      </c>
      <c r="F22" s="1" t="s">
        <v>52</v>
      </c>
      <c r="G22" s="1"/>
      <c r="H22" s="1" t="s">
        <v>50</v>
      </c>
      <c r="I22" s="1"/>
      <c r="J22" s="1"/>
      <c r="K22" s="1">
        <v>5</v>
      </c>
      <c r="L22" s="1" t="s">
        <v>20</v>
      </c>
      <c r="M22" s="1" t="s">
        <v>20</v>
      </c>
      <c r="N22" s="1" t="s">
        <v>20</v>
      </c>
      <c r="O22" s="1"/>
      <c r="P22" s="9">
        <v>4442.86</v>
      </c>
      <c r="Q22" s="1" t="s">
        <v>139</v>
      </c>
      <c r="R22" s="9">
        <v>1202.29</v>
      </c>
      <c r="S22" s="1" t="s">
        <v>140</v>
      </c>
      <c r="T22" s="10">
        <f>(103.94/12000)+(3*223.62/12000)+0.02</f>
        <v>0.08456666666666668</v>
      </c>
    </row>
    <row r="23" spans="1:20" ht="27" customHeight="1">
      <c r="A23" s="12"/>
      <c r="B23" s="5" t="s">
        <v>100</v>
      </c>
      <c r="C23" s="1">
        <v>30</v>
      </c>
      <c r="D23" s="1" t="s">
        <v>20</v>
      </c>
      <c r="E23" s="1" t="s">
        <v>20</v>
      </c>
      <c r="F23" s="1" t="s">
        <v>157</v>
      </c>
      <c r="G23" s="1"/>
      <c r="H23" s="1" t="s">
        <v>41</v>
      </c>
      <c r="I23" s="1"/>
      <c r="J23" s="1" t="s">
        <v>20</v>
      </c>
      <c r="K23" s="1">
        <v>5</v>
      </c>
      <c r="L23" s="1" t="s">
        <v>20</v>
      </c>
      <c r="M23" s="1"/>
      <c r="N23" s="1" t="s">
        <v>20</v>
      </c>
      <c r="O23" s="1"/>
      <c r="P23" s="9">
        <v>6159.12</v>
      </c>
      <c r="Q23" s="1" t="s">
        <v>101</v>
      </c>
      <c r="R23" s="9">
        <v>2339.22</v>
      </c>
      <c r="S23" s="1" t="s">
        <v>89</v>
      </c>
      <c r="T23" s="10">
        <f>(52.8/19500)+(3*293.79/21000)+(108.36/35000)+(3*305.21/35000)+0.02</f>
        <v>0.09393454945054945</v>
      </c>
    </row>
    <row r="24" spans="1:20" ht="27" customHeight="1">
      <c r="A24" s="12"/>
      <c r="B24" s="5" t="s">
        <v>100</v>
      </c>
      <c r="C24" s="1">
        <v>30</v>
      </c>
      <c r="D24" s="1" t="s">
        <v>20</v>
      </c>
      <c r="E24" s="1" t="s">
        <v>20</v>
      </c>
      <c r="F24" s="1" t="s">
        <v>157</v>
      </c>
      <c r="G24" s="1"/>
      <c r="H24" s="1" t="s">
        <v>41</v>
      </c>
      <c r="I24" s="1"/>
      <c r="J24" s="1" t="s">
        <v>20</v>
      </c>
      <c r="K24" s="1">
        <v>5</v>
      </c>
      <c r="L24" s="1" t="s">
        <v>20</v>
      </c>
      <c r="M24" s="1" t="s">
        <v>20</v>
      </c>
      <c r="N24" s="1" t="s">
        <v>20</v>
      </c>
      <c r="O24" s="1"/>
      <c r="P24" s="9">
        <f>6159.12+1730.88</f>
        <v>7890</v>
      </c>
      <c r="Q24" s="1" t="s">
        <v>148</v>
      </c>
      <c r="R24" s="9">
        <v>2339.22</v>
      </c>
      <c r="S24" s="1" t="s">
        <v>89</v>
      </c>
      <c r="T24" s="10">
        <f>(52.8/19500)+(3*293.79/21000)+(108.36/35000)+(3*305.21/35000)+0.02</f>
        <v>0.09393454945054945</v>
      </c>
    </row>
    <row r="25" spans="1:20" ht="30" customHeight="1">
      <c r="A25" s="34" t="s">
        <v>97</v>
      </c>
      <c r="B25" s="34"/>
      <c r="C25" s="41" t="s">
        <v>162</v>
      </c>
      <c r="D25" s="42"/>
      <c r="E25" s="42"/>
      <c r="F25" s="43"/>
      <c r="G25" s="1"/>
      <c r="H25" s="1"/>
      <c r="I25" s="1"/>
      <c r="J25" s="1"/>
      <c r="K25" s="1"/>
      <c r="L25" s="1"/>
      <c r="M25" s="1"/>
      <c r="N25" s="1"/>
      <c r="O25" s="1"/>
      <c r="P25" s="9">
        <f>325</f>
        <v>325</v>
      </c>
      <c r="Q25" s="1" t="s">
        <v>98</v>
      </c>
      <c r="R25" s="9"/>
      <c r="S25" s="1"/>
      <c r="T25" s="14"/>
    </row>
    <row r="26" spans="1:20" ht="44.25" customHeight="1">
      <c r="A26" s="12" t="s">
        <v>102</v>
      </c>
      <c r="B26" s="5" t="s">
        <v>126</v>
      </c>
      <c r="C26" s="15" t="s">
        <v>108</v>
      </c>
      <c r="D26" s="1"/>
      <c r="E26" s="1"/>
      <c r="F26" s="1"/>
      <c r="G26" s="15" t="s">
        <v>110</v>
      </c>
      <c r="H26" s="1"/>
      <c r="I26" s="1"/>
      <c r="J26" s="1"/>
      <c r="K26" s="1"/>
      <c r="L26" s="1"/>
      <c r="M26" s="1"/>
      <c r="N26" s="1" t="s">
        <v>20</v>
      </c>
      <c r="O26" s="1"/>
      <c r="P26" s="9">
        <v>2079.44</v>
      </c>
      <c r="Q26" s="1" t="s">
        <v>127</v>
      </c>
      <c r="R26" s="9">
        <v>607</v>
      </c>
      <c r="S26" s="1" t="s">
        <v>129</v>
      </c>
      <c r="T26" s="14"/>
    </row>
    <row r="27" spans="1:20" ht="66" customHeight="1">
      <c r="A27" s="16" t="s">
        <v>103</v>
      </c>
      <c r="B27" s="17" t="s">
        <v>126</v>
      </c>
      <c r="C27" s="15" t="s">
        <v>108</v>
      </c>
      <c r="D27" s="1"/>
      <c r="E27" s="1"/>
      <c r="F27" s="1"/>
      <c r="G27" s="15" t="s">
        <v>111</v>
      </c>
      <c r="H27" s="1"/>
      <c r="I27" s="1"/>
      <c r="J27" s="1"/>
      <c r="K27" s="1"/>
      <c r="L27" s="1"/>
      <c r="M27" s="1"/>
      <c r="N27" s="1" t="s">
        <v>20</v>
      </c>
      <c r="O27" s="1"/>
      <c r="P27" s="9">
        <v>2948.64</v>
      </c>
      <c r="Q27" s="1" t="s">
        <v>128</v>
      </c>
      <c r="R27" s="9">
        <v>607</v>
      </c>
      <c r="S27" s="1" t="s">
        <v>129</v>
      </c>
      <c r="T27" s="14"/>
    </row>
    <row r="28" spans="1:20" ht="50.25" customHeight="1">
      <c r="A28" s="16" t="s">
        <v>104</v>
      </c>
      <c r="B28" s="17" t="s">
        <v>106</v>
      </c>
      <c r="C28" s="15" t="s">
        <v>109</v>
      </c>
      <c r="D28" s="1"/>
      <c r="E28" s="1"/>
      <c r="F28" s="1"/>
      <c r="G28" s="15" t="s">
        <v>110</v>
      </c>
      <c r="H28" s="1"/>
      <c r="I28" s="1"/>
      <c r="J28" s="1"/>
      <c r="K28" s="1"/>
      <c r="L28" s="1"/>
      <c r="M28" s="1"/>
      <c r="N28" s="1" t="s">
        <v>20</v>
      </c>
      <c r="O28" s="1"/>
      <c r="P28" s="9">
        <v>4389</v>
      </c>
      <c r="Q28" s="1" t="s">
        <v>112</v>
      </c>
      <c r="R28" s="9">
        <v>909</v>
      </c>
      <c r="S28" s="1" t="s">
        <v>123</v>
      </c>
      <c r="T28" s="14"/>
    </row>
    <row r="29" spans="1:20" ht="59.25" customHeight="1">
      <c r="A29" s="16" t="s">
        <v>105</v>
      </c>
      <c r="B29" s="17" t="s">
        <v>107</v>
      </c>
      <c r="C29" s="15" t="s">
        <v>109</v>
      </c>
      <c r="D29" s="1"/>
      <c r="E29" s="1"/>
      <c r="F29" s="1"/>
      <c r="G29" s="15" t="s">
        <v>111</v>
      </c>
      <c r="H29" s="1"/>
      <c r="I29" s="1"/>
      <c r="J29" s="1"/>
      <c r="K29" s="1"/>
      <c r="L29" s="1"/>
      <c r="M29" s="1"/>
      <c r="N29" s="1" t="s">
        <v>20</v>
      </c>
      <c r="O29" s="1"/>
      <c r="P29" s="9">
        <v>5210.7</v>
      </c>
      <c r="Q29" s="1" t="s">
        <v>113</v>
      </c>
      <c r="R29" s="9">
        <v>909</v>
      </c>
      <c r="S29" s="1" t="s">
        <v>123</v>
      </c>
      <c r="T29" s="14"/>
    </row>
    <row r="30" spans="1:20" ht="31.5" customHeight="1">
      <c r="A30" s="35" t="s">
        <v>99</v>
      </c>
      <c r="B30" s="36"/>
      <c r="C30" s="44" t="s">
        <v>159</v>
      </c>
      <c r="D30" s="45"/>
      <c r="E30" s="45"/>
      <c r="F30" s="46"/>
      <c r="G30" s="18"/>
      <c r="H30" s="18"/>
      <c r="I30" s="18"/>
      <c r="J30" s="18"/>
      <c r="K30" s="18"/>
      <c r="L30" s="18"/>
      <c r="M30" s="18"/>
      <c r="N30" s="18"/>
      <c r="O30" s="18"/>
      <c r="P30" s="19"/>
      <c r="Q30" s="18"/>
      <c r="R30" s="19"/>
      <c r="S30" s="18"/>
      <c r="T30" s="20"/>
    </row>
    <row r="31" spans="1:20" ht="34.5" customHeight="1">
      <c r="A31" s="38" t="s">
        <v>153</v>
      </c>
      <c r="B31" s="38"/>
      <c r="C31" s="18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1"/>
      <c r="Q31" s="18"/>
      <c r="R31" s="19"/>
      <c r="S31" s="18"/>
      <c r="T31" s="20"/>
    </row>
    <row r="32" spans="1:20" ht="34.5" customHeight="1">
      <c r="A32" s="37" t="s">
        <v>152</v>
      </c>
      <c r="B32" s="37"/>
      <c r="C32" s="18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1"/>
      <c r="Q32" s="18"/>
      <c r="R32" s="19"/>
      <c r="S32" s="18"/>
      <c r="T32" s="20"/>
    </row>
    <row r="33" spans="1:20" ht="34.5" customHeight="1">
      <c r="A33" s="39" t="s">
        <v>36</v>
      </c>
      <c r="B33" s="40"/>
      <c r="C33" s="18"/>
      <c r="D33" s="22"/>
      <c r="E33" s="20"/>
      <c r="F33" s="20"/>
      <c r="G33" s="20" t="s">
        <v>23</v>
      </c>
      <c r="H33" s="20"/>
      <c r="I33" s="20"/>
      <c r="J33" s="20"/>
      <c r="K33" s="20"/>
      <c r="L33" s="20"/>
      <c r="M33" s="20"/>
      <c r="N33" s="20"/>
      <c r="O33" s="20"/>
      <c r="P33" s="21"/>
      <c r="Q33" s="18"/>
      <c r="R33" s="19"/>
      <c r="S33" s="18"/>
      <c r="T33" s="20"/>
    </row>
    <row r="35" spans="1:2" ht="15.75" customHeight="1">
      <c r="A35" s="23" t="s">
        <v>24</v>
      </c>
      <c r="B35" s="17"/>
    </row>
    <row r="36" spans="1:2" ht="16.5" customHeight="1">
      <c r="A36" s="17" t="s">
        <v>25</v>
      </c>
      <c r="B36" s="5" t="s">
        <v>20</v>
      </c>
    </row>
    <row r="37" spans="1:2" ht="16.5" customHeight="1">
      <c r="A37" s="17" t="s">
        <v>26</v>
      </c>
      <c r="B37" s="5" t="s">
        <v>114</v>
      </c>
    </row>
    <row r="38" ht="11.25">
      <c r="C38" s="28"/>
    </row>
    <row r="39" ht="11.25">
      <c r="C39" s="28"/>
    </row>
  </sheetData>
  <sheetProtection/>
  <mergeCells count="7">
    <mergeCell ref="A25:B25"/>
    <mergeCell ref="A30:B30"/>
    <mergeCell ref="A32:B32"/>
    <mergeCell ref="A31:B31"/>
    <mergeCell ref="A33:B33"/>
    <mergeCell ref="C25:F25"/>
    <mergeCell ref="C30:F30"/>
  </mergeCells>
  <printOptions/>
  <pageMargins left="0.48" right="0.47" top="1" bottom="1" header="0.5" footer="0.5"/>
  <pageSetup horizontalDpi="300" verticalDpi="3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"/>
  <sheetViews>
    <sheetView zoomScale="90" zoomScaleNormal="90" zoomScalePageLayoutView="0" workbookViewId="0" topLeftCell="A1">
      <selection activeCell="D28" sqref="D28"/>
    </sheetView>
  </sheetViews>
  <sheetFormatPr defaultColWidth="9.140625" defaultRowHeight="12.75"/>
  <cols>
    <col min="1" max="1" width="18.28125" style="29" bestFit="1" customWidth="1"/>
    <col min="2" max="3" width="8.8515625" style="29" customWidth="1"/>
    <col min="4" max="4" width="11.00390625" style="29" customWidth="1"/>
    <col min="5" max="5" width="12.8515625" style="29" customWidth="1"/>
    <col min="6" max="13" width="8.8515625" style="29" customWidth="1"/>
    <col min="14" max="14" width="13.421875" style="29" customWidth="1"/>
    <col min="15" max="16384" width="8.8515625" style="29" customWidth="1"/>
  </cols>
  <sheetData>
    <row r="1" spans="1:14" ht="39" customHeight="1">
      <c r="A1" s="33" t="s">
        <v>12</v>
      </c>
      <c r="B1" s="33" t="s">
        <v>9</v>
      </c>
      <c r="C1" s="33" t="s">
        <v>10</v>
      </c>
      <c r="D1" s="33" t="s">
        <v>0</v>
      </c>
      <c r="E1" s="33" t="s">
        <v>1</v>
      </c>
      <c r="F1" s="33" t="s">
        <v>2</v>
      </c>
      <c r="G1" s="33" t="s">
        <v>11</v>
      </c>
      <c r="H1" s="33" t="s">
        <v>3</v>
      </c>
      <c r="I1" s="33" t="s">
        <v>4</v>
      </c>
      <c r="J1" s="33" t="s">
        <v>5</v>
      </c>
      <c r="K1" s="33" t="s">
        <v>6</v>
      </c>
      <c r="L1" s="33" t="s">
        <v>7</v>
      </c>
      <c r="M1" s="33" t="s">
        <v>8</v>
      </c>
      <c r="N1" s="33" t="s">
        <v>27</v>
      </c>
    </row>
    <row r="2" spans="1:14" ht="30" customHeight="1">
      <c r="A2" s="30" t="s">
        <v>13</v>
      </c>
      <c r="B2" s="31"/>
      <c r="C2" s="31"/>
      <c r="D2" s="31" t="s">
        <v>20</v>
      </c>
      <c r="E2" s="31"/>
      <c r="F2" s="31"/>
      <c r="G2" s="31"/>
      <c r="H2" s="31" t="s">
        <v>20</v>
      </c>
      <c r="I2" s="31"/>
      <c r="J2" s="31" t="s">
        <v>20</v>
      </c>
      <c r="K2" s="31"/>
      <c r="L2" s="31"/>
      <c r="M2" s="31" t="s">
        <v>20</v>
      </c>
      <c r="N2" s="31" t="s">
        <v>28</v>
      </c>
    </row>
    <row r="3" spans="1:14" ht="30" customHeight="1">
      <c r="A3" s="30" t="s">
        <v>22</v>
      </c>
      <c r="B3" s="31" t="s">
        <v>20</v>
      </c>
      <c r="C3" s="31" t="s">
        <v>20</v>
      </c>
      <c r="D3" s="31" t="s">
        <v>20</v>
      </c>
      <c r="E3" s="31"/>
      <c r="F3" s="31"/>
      <c r="G3" s="31"/>
      <c r="H3" s="31" t="s">
        <v>21</v>
      </c>
      <c r="I3" s="31"/>
      <c r="J3" s="31"/>
      <c r="K3" s="31"/>
      <c r="L3" s="31"/>
      <c r="M3" s="31" t="s">
        <v>20</v>
      </c>
      <c r="N3" s="32" t="s">
        <v>29</v>
      </c>
    </row>
    <row r="4" spans="1:14" ht="30" customHeight="1">
      <c r="A4" s="30" t="s">
        <v>146</v>
      </c>
      <c r="B4" s="31" t="s">
        <v>20</v>
      </c>
      <c r="C4" s="31" t="s">
        <v>20</v>
      </c>
      <c r="D4" s="31"/>
      <c r="E4" s="31"/>
      <c r="F4" s="31" t="s">
        <v>20</v>
      </c>
      <c r="G4" s="31"/>
      <c r="H4" s="31" t="s">
        <v>20</v>
      </c>
      <c r="I4" s="31"/>
      <c r="J4" s="31" t="s">
        <v>20</v>
      </c>
      <c r="K4" s="31"/>
      <c r="L4" s="31" t="s">
        <v>20</v>
      </c>
      <c r="M4" s="31"/>
      <c r="N4" s="32"/>
    </row>
    <row r="5" spans="1:14" ht="30" customHeight="1">
      <c r="A5" s="30" t="s">
        <v>147</v>
      </c>
      <c r="B5" s="31"/>
      <c r="C5" s="31" t="s">
        <v>20</v>
      </c>
      <c r="D5" s="31"/>
      <c r="E5" s="31"/>
      <c r="F5" s="31" t="s">
        <v>20</v>
      </c>
      <c r="G5" s="31" t="s">
        <v>20</v>
      </c>
      <c r="H5" s="31"/>
      <c r="I5" s="31" t="s">
        <v>20</v>
      </c>
      <c r="J5" s="31" t="s">
        <v>20</v>
      </c>
      <c r="K5" s="31"/>
      <c r="L5" s="31" t="s">
        <v>21</v>
      </c>
      <c r="M5" s="31" t="s">
        <v>21</v>
      </c>
      <c r="N5" s="3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2021-05-11T23:08:11Z</dcterms:created>
  <dcterms:modified xsi:type="dcterms:W3CDTF">2022-05-30T05:13:18Z</dcterms:modified>
  <cp:category/>
  <cp:version/>
  <cp:contentType/>
  <cp:contentStatus/>
</cp:coreProperties>
</file>