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2"/>
  </bookViews>
  <sheets>
    <sheet name="Legend" sheetId="1" r:id="rId1"/>
    <sheet name="Variables" sheetId="2" r:id="rId2"/>
    <sheet name="SDIC" sheetId="3" r:id="rId3"/>
  </sheets>
  <definedNames>
    <definedName name="CLNumProj" localSheetId="0">'Legend'!#REF!</definedName>
    <definedName name="CLNumProj">'Variables'!$F$4</definedName>
    <definedName name="CLNumUsers" localSheetId="0">'Legend'!#REF!</definedName>
    <definedName name="CLNumUsers">'Variables'!$F$5</definedName>
    <definedName name="CLNumWorkflows" localSheetId="0">'Legend'!#REF!</definedName>
    <definedName name="CLNumWorkflows">'Variables'!$F$3</definedName>
    <definedName name="CLNumWorkflowTasks" localSheetId="0">'Legend'!#REF!</definedName>
    <definedName name="CLNumWorkflowTasks">'Variables'!$F$2</definedName>
  </definedNames>
  <calcPr fullCalcOnLoad="1"/>
</workbook>
</file>

<file path=xl/sharedStrings.xml><?xml version="1.0" encoding="utf-8"?>
<sst xmlns="http://schemas.openxmlformats.org/spreadsheetml/2006/main" count="118" uniqueCount="78">
  <si>
    <t>Estimating Variable</t>
  </si>
  <si>
    <t>Question - English</t>
  </si>
  <si>
    <t>Description</t>
  </si>
  <si>
    <t>DataType</t>
  </si>
  <si>
    <t>Formula</t>
  </si>
  <si>
    <t>Value</t>
  </si>
  <si>
    <t>CLNumWorkflows</t>
  </si>
  <si>
    <t>How Many Workflows will be created?</t>
  </si>
  <si>
    <t>Corresponds to the number of change workflows setup as part of the integration. E.g one workflow for managing change, one for creating projects, etc.</t>
  </si>
  <si>
    <t>Integer</t>
  </si>
  <si>
    <t>CLNumProj</t>
  </si>
  <si>
    <t>How Many Projects are Included?</t>
  </si>
  <si>
    <t>The average number of  applications that are supported via service desk. There will be one project in clarity created for each application.</t>
  </si>
  <si>
    <t>CLNumUsers</t>
  </si>
  <si>
    <t>How Many Unique Users need to be set up?</t>
  </si>
  <si>
    <t>Total number of users between Service Desk and Clarity. These will need to be synchronized.</t>
  </si>
  <si>
    <t>CLNumWorkflowTasks</t>
  </si>
  <si>
    <t>How Many tasks, on an average, does each Workflow contain?</t>
  </si>
  <si>
    <t>Average number of steps in the service desk change order workflow.</t>
  </si>
  <si>
    <t>Name</t>
  </si>
  <si>
    <t>Roles</t>
  </si>
  <si>
    <t>Predecessors</t>
  </si>
  <si>
    <t>Service Desk Integration with Clarity</t>
  </si>
  <si>
    <t>Integration Set Up</t>
  </si>
  <si>
    <t>Technical Startup</t>
  </si>
  <si>
    <t>Perform Engagement Management Setup Activities</t>
  </si>
  <si>
    <t>2.25+(.15*(CLNumUsers/20)+(.1*CLNumWorkflows)+(.125*CLNumProj)+.00625*CLNumWorkflows*CLNumWorkflowTasks)</t>
  </si>
  <si>
    <t>Project Manager</t>
  </si>
  <si>
    <t>Prepare for Engagement</t>
  </si>
  <si>
    <t>Consultant</t>
  </si>
  <si>
    <t>Review Implementation Information with Client</t>
  </si>
  <si>
    <t>Review Project Schedule with Client</t>
  </si>
  <si>
    <t>Architecture and Design</t>
  </si>
  <si>
    <t>Conduct Briefing with Client Project Sponsor</t>
  </si>
  <si>
    <t>Conduct Kick-Off Session</t>
  </si>
  <si>
    <t>Gather Service Desk Information</t>
  </si>
  <si>
    <t>Architect,Consultant</t>
  </si>
  <si>
    <t>Gather Clarity Information</t>
  </si>
  <si>
    <t>Gather Users and Role Information</t>
  </si>
  <si>
    <t>iF(0.25*(CLNumUsers/50)&lt;0.25,.25,.25*CLNumUsers/50)</t>
  </si>
  <si>
    <t>Gather Service Desk to Clarity Integration Information</t>
  </si>
  <si>
    <t>if(0.25*CLNumWorkflows&lt;1,1,(0.25*CLNumWorkflows))</t>
  </si>
  <si>
    <t>Create Solution Architecture Specification</t>
  </si>
  <si>
    <t>Review Solution Architecture Specification with Client</t>
  </si>
  <si>
    <t>Service Desk Configuration</t>
  </si>
  <si>
    <t>Install Integration Files</t>
  </si>
  <si>
    <t>Configure the Integration Workflow in Service Desk</t>
  </si>
  <si>
    <t>0.03125*CLNumWorkflows*CLNumWorkflowTasks</t>
  </si>
  <si>
    <t>Configure the Service Desk Forms</t>
  </si>
  <si>
    <t>0.5*CLNumWorkflows</t>
  </si>
  <si>
    <t>Create Integration Tables and Populate with Data</t>
  </si>
  <si>
    <t>Provision User IDs</t>
  </si>
  <si>
    <t>Configure Parameter File for Clarity Integration</t>
  </si>
  <si>
    <t>Test Service Desk Configuration</t>
  </si>
  <si>
    <t>Clarity Configuration</t>
  </si>
  <si>
    <t>Configure Custom Fields for Project Tasks</t>
  </si>
  <si>
    <t>Create Maintenance Projects for Applications</t>
  </si>
  <si>
    <t>.125*CLNumProj</t>
  </si>
  <si>
    <t>Configure Views</t>
  </si>
  <si>
    <t>Configure Parameter Files</t>
  </si>
  <si>
    <t>Test Clarity Configuration</t>
  </si>
  <si>
    <t>Initialize Interface</t>
  </si>
  <si>
    <t>Configuration Review</t>
  </si>
  <si>
    <t>Execute System Test Plan</t>
  </si>
  <si>
    <t>Conduct Knowledge Transfer Session for Admin</t>
  </si>
  <si>
    <t>Conduct Knowledge Transfer Session for End Users</t>
  </si>
  <si>
    <t>Complete Documentation</t>
  </si>
  <si>
    <t>Technical Closure</t>
  </si>
  <si>
    <t>Prepare for Final Review</t>
  </si>
  <si>
    <t>Review Installation with Client Project Sponsor</t>
  </si>
  <si>
    <t>Conduct Final Review Session</t>
  </si>
  <si>
    <t>8,4</t>
  </si>
  <si>
    <t>37,36</t>
  </si>
  <si>
    <t>38,36</t>
  </si>
  <si>
    <t>Architect</t>
  </si>
  <si>
    <r>
      <t>Instructions to Users:</t>
    </r>
    <r>
      <rPr>
        <sz val="10"/>
        <rFont val="Arial"/>
        <family val="2"/>
      </rPr>
      <t xml:space="preserve">
Respond to the questions below by entering values in the </t>
    </r>
    <r>
      <rPr>
        <b/>
        <u val="single"/>
        <sz val="10"/>
        <color indexed="40"/>
        <rFont val="Arial"/>
        <family val="2"/>
      </rPr>
      <t>turquoise filled</t>
    </r>
    <r>
      <rPr>
        <sz val="10"/>
        <rFont val="Arial"/>
        <family val="2"/>
      </rPr>
      <t xml:space="preserve"> cells (Column F: Value).
Values for </t>
    </r>
    <r>
      <rPr>
        <b/>
        <sz val="10"/>
        <rFont val="Arial"/>
        <family val="2"/>
      </rPr>
      <t>Boolean</t>
    </r>
    <r>
      <rPr>
        <sz val="10"/>
        <rFont val="Arial"/>
        <family val="2"/>
      </rPr>
      <t xml:space="preserve"> DataType should be </t>
    </r>
    <r>
      <rPr>
        <b/>
        <sz val="10"/>
        <rFont val="Arial"/>
        <family val="2"/>
      </rPr>
      <t>0 for False</t>
    </r>
    <r>
      <rPr>
        <sz val="10"/>
        <rFont val="Arial"/>
        <family val="2"/>
      </rPr>
      <t xml:space="preserve"> and </t>
    </r>
    <r>
      <rPr>
        <b/>
        <sz val="10"/>
        <rFont val="Arial"/>
        <family val="2"/>
      </rPr>
      <t>1 for True</t>
    </r>
    <r>
      <rPr>
        <sz val="10"/>
        <rFont val="Arial"/>
        <family val="2"/>
      </rPr>
      <t xml:space="preserve">.
</t>
    </r>
    <r>
      <rPr>
        <sz val="10"/>
        <rFont val="Arial"/>
        <family val="2"/>
      </rPr>
      <t xml:space="preserve">
</t>
    </r>
    <r>
      <rPr>
        <b/>
        <u val="single"/>
        <sz val="10"/>
        <color indexed="11"/>
        <rFont val="Arial"/>
        <family val="2"/>
      </rPr>
      <t>Bright Green filled</t>
    </r>
    <r>
      <rPr>
        <sz val="10"/>
        <rFont val="Arial"/>
        <family val="2"/>
      </rPr>
      <t xml:space="preserve"> cells in Estimate (in Days) Column on the next spreadsheet tab show calculations of effort (NOT duration) in days per task with applicable rollups in the Work Breakdown Structure.  These values can be copied into a MS Project Schedule as Work (NOT duration).
</t>
    </r>
    <r>
      <rPr>
        <b/>
        <u val="single"/>
        <sz val="10"/>
        <color indexed="11"/>
        <rFont val="Arial"/>
        <family val="2"/>
      </rPr>
      <t>Bright Green filled</t>
    </r>
    <r>
      <rPr>
        <sz val="10"/>
        <rFont val="Arial"/>
        <family val="2"/>
      </rPr>
      <t xml:space="preserve"> cells in Row 2, after the Effort column, on the next spreadsheet show totals of effort (NOT duration) in days by Role.
Note: This spreadsheet has been protected (without a password) to prevent accidental modification.</t>
    </r>
  </si>
  <si>
    <t>Estimate
 (in Days)</t>
  </si>
  <si>
    <t>Project 
Manager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</si>
</sst>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
  </numFmts>
  <fonts count="46">
    <font>
      <sz val="10"/>
      <name val="Arial"/>
      <family val="0"/>
    </font>
    <font>
      <sz val="8"/>
      <name val="Arial"/>
      <family val="2"/>
    </font>
    <font>
      <b/>
      <sz val="8"/>
      <color indexed="10"/>
      <name val="Arial"/>
      <family val="2"/>
    </font>
    <font>
      <b/>
      <sz val="8"/>
      <color indexed="12"/>
      <name val="Arial"/>
      <family val="2"/>
    </font>
    <font>
      <sz val="8"/>
      <color indexed="8"/>
      <name val="Arial"/>
      <family val="2"/>
    </font>
    <font>
      <b/>
      <sz val="10"/>
      <name val="Arial"/>
      <family val="2"/>
    </font>
    <font>
      <b/>
      <u val="single"/>
      <sz val="10"/>
      <color indexed="40"/>
      <name val="Arial"/>
      <family val="2"/>
    </font>
    <font>
      <b/>
      <u val="single"/>
      <sz val="10"/>
      <color indexed="11"/>
      <name val="Arial"/>
      <family val="2"/>
    </font>
    <font>
      <sz val="12"/>
      <name val="Arial"/>
      <family val="2"/>
    </font>
    <font>
      <b/>
      <sz val="10"/>
      <color indexed="10"/>
      <name val="Arial"/>
      <family val="2"/>
    </font>
    <font>
      <b/>
      <sz val="10"/>
      <color indexed="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5"/>
        <bgColor indexed="64"/>
      </patternFill>
    </fill>
    <fill>
      <patternFill patternType="solid">
        <fgColor indexed="22"/>
        <bgColor indexed="64"/>
      </patternFill>
    </fill>
    <fill>
      <patternFill patternType="solid">
        <fgColor indexed="1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
    <xf numFmtId="0" fontId="0" fillId="0" borderId="0" xfId="0" applyAlignment="1">
      <alignment/>
    </xf>
    <xf numFmtId="0" fontId="1" fillId="0" borderId="10" xfId="0" applyFont="1" applyBorder="1" applyAlignment="1">
      <alignment horizontal="left" vertical="center"/>
    </xf>
    <xf numFmtId="0" fontId="2" fillId="0" borderId="10" xfId="0" applyFont="1" applyBorder="1" applyAlignment="1">
      <alignment horizontal="left" vertical="center"/>
    </xf>
    <xf numFmtId="0" fontId="3" fillId="0" borderId="10" xfId="0" applyFont="1" applyBorder="1" applyAlignment="1">
      <alignment horizontal="left" vertical="center"/>
    </xf>
    <xf numFmtId="0" fontId="4" fillId="0" borderId="10" xfId="0" applyFont="1" applyBorder="1" applyAlignment="1">
      <alignment horizontal="left" vertical="center"/>
    </xf>
    <xf numFmtId="165" fontId="0" fillId="0" borderId="0" xfId="0" applyNumberFormat="1" applyAlignment="1">
      <alignment/>
    </xf>
    <xf numFmtId="0" fontId="5" fillId="33" borderId="10" xfId="0" applyFont="1" applyFill="1" applyBorder="1" applyAlignment="1" applyProtection="1">
      <alignment vertical="top" wrapText="1"/>
      <protection/>
    </xf>
    <xf numFmtId="0" fontId="1" fillId="34" borderId="10" xfId="0" applyFont="1" applyFill="1" applyBorder="1" applyAlignment="1">
      <alignment horizontal="center" vertical="center" wrapText="1"/>
    </xf>
    <xf numFmtId="0" fontId="8" fillId="35" borderId="10" xfId="0" applyFont="1" applyFill="1" applyBorder="1" applyAlignment="1">
      <alignment horizontal="center" vertical="center"/>
    </xf>
    <xf numFmtId="164" fontId="8" fillId="35" borderId="10" xfId="0" applyNumberFormat="1" applyFont="1" applyFill="1" applyBorder="1" applyAlignment="1">
      <alignment horizontal="center" vertical="center" wrapText="1"/>
    </xf>
    <xf numFmtId="0" fontId="8" fillId="35" borderId="10" xfId="0" applyFont="1" applyFill="1" applyBorder="1" applyAlignment="1">
      <alignment horizontal="center" vertical="center" wrapText="1"/>
    </xf>
    <xf numFmtId="0" fontId="0" fillId="0" borderId="10" xfId="0" applyFont="1" applyBorder="1" applyAlignment="1">
      <alignment vertical="top"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xf>
    <xf numFmtId="0" fontId="9" fillId="0" borderId="10" xfId="0" applyFont="1" applyBorder="1" applyAlignment="1">
      <alignment horizontal="left" vertical="center"/>
    </xf>
    <xf numFmtId="0" fontId="10" fillId="0" borderId="10" xfId="0" applyFont="1" applyBorder="1" applyAlignment="1">
      <alignment horizontal="left" vertical="center"/>
    </xf>
    <xf numFmtId="0" fontId="11" fillId="0" borderId="10" xfId="0" applyFont="1" applyBorder="1" applyAlignment="1">
      <alignment horizontal="left" vertical="center"/>
    </xf>
    <xf numFmtId="164" fontId="0" fillId="36" borderId="10" xfId="0" applyNumberFormat="1" applyFont="1" applyFill="1" applyBorder="1" applyAlignment="1">
      <alignment horizontal="center" vertical="center" wrapText="1"/>
    </xf>
    <xf numFmtId="0" fontId="0" fillId="36" borderId="10" xfId="0" applyFont="1" applyFill="1" applyBorder="1" applyAlignment="1">
      <alignment horizontal="center" vertical="center" wrapText="1"/>
    </xf>
    <xf numFmtId="164" fontId="9" fillId="36"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164" fontId="10" fillId="36"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164" fontId="11" fillId="36"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1"/>
  <sheetViews>
    <sheetView zoomScalePageLayoutView="0" workbookViewId="0" topLeftCell="A1">
      <selection activeCell="B7" sqref="B7"/>
    </sheetView>
  </sheetViews>
  <sheetFormatPr defaultColWidth="9.140625" defaultRowHeight="12.75"/>
  <cols>
    <col min="1" max="1" width="8.8515625" style="0" customWidth="1"/>
    <col min="2" max="2" width="120.00390625" style="0" customWidth="1"/>
    <col min="3" max="3" width="49.00390625" style="0" customWidth="1"/>
    <col min="5" max="5" width="7.421875" style="0" customWidth="1"/>
  </cols>
  <sheetData>
    <row r="1" ht="143.25" customHeight="1">
      <c r="B1" s="6" t="s">
        <v>75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5"/>
  <sheetViews>
    <sheetView zoomScalePageLayoutView="0" workbookViewId="0" topLeftCell="A1">
      <pane ySplit="1" topLeftCell="A2" activePane="bottomLeft" state="frozen"/>
      <selection pane="topLeft" activeCell="A1" sqref="A1"/>
      <selection pane="bottomLeft" activeCell="B8" sqref="B8"/>
    </sheetView>
  </sheetViews>
  <sheetFormatPr defaultColWidth="9.140625" defaultRowHeight="12.75"/>
  <cols>
    <col min="1" max="1" width="21.28125" style="0" customWidth="1"/>
    <col min="2" max="2" width="45.7109375" style="0" customWidth="1"/>
    <col min="3" max="3" width="49.00390625" style="0" customWidth="1"/>
    <col min="4" max="4" width="13.28125" style="0" customWidth="1"/>
    <col min="5" max="6" width="10.7109375" style="0" customWidth="1"/>
  </cols>
  <sheetData>
    <row r="1" spans="1:6" ht="39.75" customHeight="1">
      <c r="A1" s="10" t="s">
        <v>0</v>
      </c>
      <c r="B1" s="10" t="s">
        <v>1</v>
      </c>
      <c r="C1" s="10" t="s">
        <v>2</v>
      </c>
      <c r="D1" s="10" t="s">
        <v>3</v>
      </c>
      <c r="E1" s="10" t="s">
        <v>4</v>
      </c>
      <c r="F1" s="10" t="s">
        <v>5</v>
      </c>
    </row>
    <row r="2" spans="1:6" ht="35.25" customHeight="1">
      <c r="A2" s="11" t="s">
        <v>16</v>
      </c>
      <c r="B2" s="11" t="s">
        <v>17</v>
      </c>
      <c r="C2" s="11" t="s">
        <v>18</v>
      </c>
      <c r="D2" s="12" t="s">
        <v>9</v>
      </c>
      <c r="E2" s="12"/>
      <c r="F2" s="7">
        <v>5</v>
      </c>
    </row>
    <row r="3" spans="1:6" ht="42" customHeight="1">
      <c r="A3" s="11" t="s">
        <v>6</v>
      </c>
      <c r="B3" s="11" t="s">
        <v>7</v>
      </c>
      <c r="C3" s="11" t="s">
        <v>8</v>
      </c>
      <c r="D3" s="12" t="s">
        <v>9</v>
      </c>
      <c r="E3" s="12"/>
      <c r="F3" s="7">
        <v>2</v>
      </c>
    </row>
    <row r="4" spans="1:6" ht="49.5" customHeight="1">
      <c r="A4" s="11" t="s">
        <v>10</v>
      </c>
      <c r="B4" s="11" t="s">
        <v>11</v>
      </c>
      <c r="C4" s="11" t="s">
        <v>12</v>
      </c>
      <c r="D4" s="12" t="s">
        <v>9</v>
      </c>
      <c r="E4" s="12"/>
      <c r="F4" s="7">
        <v>5</v>
      </c>
    </row>
    <row r="5" spans="1:6" ht="32.25" customHeight="1">
      <c r="A5" s="11" t="s">
        <v>13</v>
      </c>
      <c r="B5" s="11" t="s">
        <v>14</v>
      </c>
      <c r="C5" s="11" t="s">
        <v>15</v>
      </c>
      <c r="D5" s="12" t="s">
        <v>9</v>
      </c>
      <c r="E5" s="12"/>
      <c r="F5" s="7">
        <v>20</v>
      </c>
    </row>
  </sheetData>
  <sheetProtection/>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J43"/>
  <sheetViews>
    <sheetView tabSelected="1" zoomScale="90" zoomScaleNormal="90" zoomScalePageLayoutView="0" workbookViewId="0" topLeftCell="A1">
      <pane ySplit="1" topLeftCell="A2" activePane="bottomLeft" state="frozen"/>
      <selection pane="topLeft" activeCell="A1" sqref="A1"/>
      <selection pane="bottomLeft" activeCell="K8" sqref="K8"/>
    </sheetView>
  </sheetViews>
  <sheetFormatPr defaultColWidth="9.140625" defaultRowHeight="12.75"/>
  <cols>
    <col min="1" max="1" width="65.57421875" style="0" customWidth="1"/>
    <col min="2" max="2" width="87.8515625" style="0" hidden="1" customWidth="1"/>
    <col min="3" max="3" width="17.8515625" style="0" customWidth="1"/>
    <col min="4" max="4" width="22.00390625" style="0" customWidth="1"/>
    <col min="5" max="7" width="17.28125" style="0" customWidth="1"/>
    <col min="8" max="8" width="12.00390625" style="0" customWidth="1"/>
  </cols>
  <sheetData>
    <row r="1" spans="1:8" ht="37.5" customHeight="1">
      <c r="A1" s="8" t="s">
        <v>19</v>
      </c>
      <c r="B1" s="8" t="s">
        <v>4</v>
      </c>
      <c r="C1" s="9" t="s">
        <v>76</v>
      </c>
      <c r="D1" s="8" t="s">
        <v>20</v>
      </c>
      <c r="E1" s="8" t="s">
        <v>21</v>
      </c>
      <c r="F1" s="10" t="s">
        <v>77</v>
      </c>
      <c r="G1" s="8" t="s">
        <v>29</v>
      </c>
      <c r="H1" s="8" t="s">
        <v>74</v>
      </c>
    </row>
    <row r="2" spans="1:10" ht="20.25" customHeight="1">
      <c r="A2" s="13" t="s">
        <v>22</v>
      </c>
      <c r="B2" s="1"/>
      <c r="C2" s="17">
        <f>C3</f>
        <v>18.225</v>
      </c>
      <c r="D2" s="12"/>
      <c r="E2" s="12"/>
      <c r="F2" s="18">
        <f>C5</f>
        <v>3.2875</v>
      </c>
      <c r="G2" s="18">
        <f>C6+C7+C8+C10+C11+(C12/2)+(C13/2)+(C14/2)+(C15/2)+(C16/2)+(C17/2)+C19+C20+C21+C22+C23+C24+C25+C27+C28+C29+C30+C31+C32+C33+C34+C36+C37+C38+C39+C41+C42+C43</f>
        <v>12.8125</v>
      </c>
      <c r="H2" s="18">
        <f>(C12/2)+(C13/2)+(C14/2)+(C15/2)+(C16/2)+(C17/2)</f>
        <v>2.125</v>
      </c>
      <c r="I2" s="5"/>
      <c r="J2" s="5"/>
    </row>
    <row r="3" spans="1:8" ht="20.25" customHeight="1">
      <c r="A3" s="14" t="s">
        <v>23</v>
      </c>
      <c r="B3" s="2"/>
      <c r="C3" s="19">
        <f>C4+C9+C18+C26+C35+C40</f>
        <v>18.225</v>
      </c>
      <c r="D3" s="20"/>
      <c r="E3" s="20"/>
      <c r="F3" s="12"/>
      <c r="G3" s="12"/>
      <c r="H3" s="12"/>
    </row>
    <row r="4" spans="1:8" ht="20.25" customHeight="1">
      <c r="A4" s="15" t="s">
        <v>24</v>
      </c>
      <c r="B4" s="3"/>
      <c r="C4" s="21">
        <f>C5+C6+C7+C8</f>
        <v>3.9125</v>
      </c>
      <c r="D4" s="22"/>
      <c r="E4" s="22"/>
      <c r="F4" s="12"/>
      <c r="G4" s="12"/>
      <c r="H4" s="12"/>
    </row>
    <row r="5" spans="1:8" ht="20.25" customHeight="1">
      <c r="A5" s="16" t="s">
        <v>25</v>
      </c>
      <c r="B5" s="4" t="s">
        <v>26</v>
      </c>
      <c r="C5" s="23">
        <f>2.25+(0.15*(CLNumUsers/20)+(0.1*CLNumWorkflows)+(0.125*CLNumProj)+0.00625*CLNumWorkflows*CLNumWorkflowTasks)</f>
        <v>3.2875</v>
      </c>
      <c r="D5" s="24" t="s">
        <v>27</v>
      </c>
      <c r="E5" s="24"/>
      <c r="F5" s="12"/>
      <c r="G5" s="12"/>
      <c r="H5" s="12"/>
    </row>
    <row r="6" spans="1:8" ht="20.25" customHeight="1">
      <c r="A6" s="16" t="s">
        <v>28</v>
      </c>
      <c r="B6" s="4">
        <v>0.125</v>
      </c>
      <c r="C6" s="23">
        <f>0.125</f>
        <v>0.125</v>
      </c>
      <c r="D6" s="24" t="s">
        <v>29</v>
      </c>
      <c r="E6" s="24"/>
      <c r="F6" s="12"/>
      <c r="G6" s="12"/>
      <c r="H6" s="12"/>
    </row>
    <row r="7" spans="1:8" ht="20.25" customHeight="1">
      <c r="A7" s="16" t="s">
        <v>30</v>
      </c>
      <c r="B7" s="4">
        <v>0.25</v>
      </c>
      <c r="C7" s="23">
        <f>0.25</f>
        <v>0.25</v>
      </c>
      <c r="D7" s="24" t="s">
        <v>29</v>
      </c>
      <c r="E7" s="24">
        <v>6</v>
      </c>
      <c r="F7" s="12"/>
      <c r="G7" s="12"/>
      <c r="H7" s="12"/>
    </row>
    <row r="8" spans="1:8" ht="20.25" customHeight="1">
      <c r="A8" s="16" t="s">
        <v>31</v>
      </c>
      <c r="B8" s="4">
        <v>0.25</v>
      </c>
      <c r="C8" s="23">
        <f>0.25</f>
        <v>0.25</v>
      </c>
      <c r="D8" s="24" t="s">
        <v>29</v>
      </c>
      <c r="E8" s="24">
        <v>7</v>
      </c>
      <c r="F8" s="12"/>
      <c r="G8" s="12"/>
      <c r="H8" s="12"/>
    </row>
    <row r="9" spans="1:8" ht="20.25" customHeight="1">
      <c r="A9" s="15" t="s">
        <v>32</v>
      </c>
      <c r="B9" s="3"/>
      <c r="C9" s="21">
        <f>C10+C11+C12+C13+C14+C15+C16+C17</f>
        <v>4.625</v>
      </c>
      <c r="D9" s="22"/>
      <c r="E9" s="22"/>
      <c r="F9" s="12"/>
      <c r="G9" s="12"/>
      <c r="H9" s="12"/>
    </row>
    <row r="10" spans="1:8" ht="20.25" customHeight="1">
      <c r="A10" s="16" t="s">
        <v>33</v>
      </c>
      <c r="B10" s="4">
        <v>0.25</v>
      </c>
      <c r="C10" s="23">
        <f>0.25</f>
        <v>0.25</v>
      </c>
      <c r="D10" s="24" t="s">
        <v>29</v>
      </c>
      <c r="E10" s="24" t="s">
        <v>71</v>
      </c>
      <c r="F10" s="12"/>
      <c r="G10" s="12"/>
      <c r="H10" s="12"/>
    </row>
    <row r="11" spans="1:8" ht="20.25" customHeight="1">
      <c r="A11" s="16" t="s">
        <v>34</v>
      </c>
      <c r="B11" s="4">
        <v>0.125</v>
      </c>
      <c r="C11" s="23">
        <f>0.125</f>
        <v>0.125</v>
      </c>
      <c r="D11" s="24" t="s">
        <v>29</v>
      </c>
      <c r="E11" s="24">
        <v>10</v>
      </c>
      <c r="F11" s="12"/>
      <c r="G11" s="12"/>
      <c r="H11" s="12"/>
    </row>
    <row r="12" spans="1:8" ht="20.25" customHeight="1">
      <c r="A12" s="16" t="s">
        <v>35</v>
      </c>
      <c r="B12" s="4">
        <v>0.25</v>
      </c>
      <c r="C12" s="23">
        <f>0.25</f>
        <v>0.25</v>
      </c>
      <c r="D12" s="24" t="s">
        <v>36</v>
      </c>
      <c r="E12" s="24">
        <v>11</v>
      </c>
      <c r="F12" s="12"/>
      <c r="G12" s="12"/>
      <c r="H12" s="12"/>
    </row>
    <row r="13" spans="1:8" ht="20.25" customHeight="1">
      <c r="A13" s="16" t="s">
        <v>37</v>
      </c>
      <c r="B13" s="4">
        <v>0.25</v>
      </c>
      <c r="C13" s="23">
        <f>0.25</f>
        <v>0.25</v>
      </c>
      <c r="D13" s="24" t="s">
        <v>36</v>
      </c>
      <c r="E13" s="24">
        <v>12</v>
      </c>
      <c r="F13" s="12"/>
      <c r="G13" s="12"/>
      <c r="H13" s="12"/>
    </row>
    <row r="14" spans="1:8" ht="20.25" customHeight="1">
      <c r="A14" s="16" t="s">
        <v>38</v>
      </c>
      <c r="B14" s="4" t="s">
        <v>39</v>
      </c>
      <c r="C14" s="23">
        <f>IF(0.25*(CLNumUsers/50)&lt;0.25,0.25,0.25*CLNumUsers/50)</f>
        <v>0.25</v>
      </c>
      <c r="D14" s="24" t="s">
        <v>36</v>
      </c>
      <c r="E14" s="24">
        <v>13</v>
      </c>
      <c r="F14" s="12"/>
      <c r="G14" s="12"/>
      <c r="H14" s="12"/>
    </row>
    <row r="15" spans="1:8" ht="20.25" customHeight="1">
      <c r="A15" s="16" t="s">
        <v>40</v>
      </c>
      <c r="B15" s="4" t="s">
        <v>41</v>
      </c>
      <c r="C15" s="23">
        <f>IF(0.25*CLNumWorkflows&lt;1,1,(0.25*CLNumWorkflows))</f>
        <v>1</v>
      </c>
      <c r="D15" s="24" t="s">
        <v>36</v>
      </c>
      <c r="E15" s="24">
        <v>14</v>
      </c>
      <c r="F15" s="12"/>
      <c r="G15" s="12"/>
      <c r="H15" s="12"/>
    </row>
    <row r="16" spans="1:8" ht="20.25" customHeight="1">
      <c r="A16" s="16" t="s">
        <v>42</v>
      </c>
      <c r="B16" s="4">
        <v>2</v>
      </c>
      <c r="C16" s="23">
        <f>2</f>
        <v>2</v>
      </c>
      <c r="D16" s="24" t="s">
        <v>36</v>
      </c>
      <c r="E16" s="24">
        <v>15</v>
      </c>
      <c r="F16" s="12"/>
      <c r="G16" s="12"/>
      <c r="H16" s="12"/>
    </row>
    <row r="17" spans="1:8" ht="20.25" customHeight="1">
      <c r="A17" s="16" t="s">
        <v>43</v>
      </c>
      <c r="B17" s="4">
        <v>0.5</v>
      </c>
      <c r="C17" s="23">
        <f>0.5</f>
        <v>0.5</v>
      </c>
      <c r="D17" s="24" t="s">
        <v>36</v>
      </c>
      <c r="E17" s="24">
        <v>16</v>
      </c>
      <c r="F17" s="12"/>
      <c r="G17" s="12"/>
      <c r="H17" s="12"/>
    </row>
    <row r="18" spans="1:8" ht="20.25" customHeight="1">
      <c r="A18" s="15" t="s">
        <v>44</v>
      </c>
      <c r="B18" s="3"/>
      <c r="C18" s="21">
        <f>C19+C20+C21+C22+C23+C24+C25</f>
        <v>2.6875</v>
      </c>
      <c r="D18" s="22"/>
      <c r="E18" s="22"/>
      <c r="F18" s="12"/>
      <c r="G18" s="12"/>
      <c r="H18" s="12"/>
    </row>
    <row r="19" spans="1:8" ht="20.25" customHeight="1">
      <c r="A19" s="16" t="s">
        <v>45</v>
      </c>
      <c r="B19" s="4">
        <v>0.125</v>
      </c>
      <c r="C19" s="23">
        <f>0.125</f>
        <v>0.125</v>
      </c>
      <c r="D19" s="24" t="s">
        <v>29</v>
      </c>
      <c r="E19" s="24">
        <v>17</v>
      </c>
      <c r="F19" s="12"/>
      <c r="G19" s="12"/>
      <c r="H19" s="12"/>
    </row>
    <row r="20" spans="1:8" ht="20.25" customHeight="1">
      <c r="A20" s="16" t="s">
        <v>46</v>
      </c>
      <c r="B20" s="4" t="s">
        <v>47</v>
      </c>
      <c r="C20" s="23">
        <f>0.03125*CLNumWorkflows*CLNumWorkflowTasks</f>
        <v>0.3125</v>
      </c>
      <c r="D20" s="24" t="s">
        <v>29</v>
      </c>
      <c r="E20" s="24">
        <v>19</v>
      </c>
      <c r="F20" s="12"/>
      <c r="G20" s="12"/>
      <c r="H20" s="12"/>
    </row>
    <row r="21" spans="1:8" ht="20.25" customHeight="1">
      <c r="A21" s="16" t="s">
        <v>48</v>
      </c>
      <c r="B21" s="4" t="s">
        <v>49</v>
      </c>
      <c r="C21" s="23">
        <f>0.5*CLNumWorkflows</f>
        <v>1</v>
      </c>
      <c r="D21" s="24" t="s">
        <v>29</v>
      </c>
      <c r="E21" s="24">
        <v>20</v>
      </c>
      <c r="F21" s="12"/>
      <c r="G21" s="12"/>
      <c r="H21" s="12"/>
    </row>
    <row r="22" spans="1:8" ht="20.25" customHeight="1">
      <c r="A22" s="16" t="s">
        <v>50</v>
      </c>
      <c r="B22" s="4">
        <v>0.5</v>
      </c>
      <c r="C22" s="23">
        <f>0.5</f>
        <v>0.5</v>
      </c>
      <c r="D22" s="24" t="s">
        <v>29</v>
      </c>
      <c r="E22" s="24">
        <v>21</v>
      </c>
      <c r="F22" s="12"/>
      <c r="G22" s="12"/>
      <c r="H22" s="12"/>
    </row>
    <row r="23" spans="1:8" ht="20.25" customHeight="1">
      <c r="A23" s="16" t="s">
        <v>51</v>
      </c>
      <c r="B23" s="4" t="s">
        <v>39</v>
      </c>
      <c r="C23" s="23">
        <f>IF(0.25*(CLNumUsers/50)&lt;0.25,0.25,0.25*CLNumUsers/50)</f>
        <v>0.25</v>
      </c>
      <c r="D23" s="24" t="s">
        <v>29</v>
      </c>
      <c r="E23" s="24">
        <v>22</v>
      </c>
      <c r="F23" s="12"/>
      <c r="G23" s="12"/>
      <c r="H23" s="12"/>
    </row>
    <row r="24" spans="1:8" ht="20.25" customHeight="1">
      <c r="A24" s="16" t="s">
        <v>52</v>
      </c>
      <c r="B24" s="4">
        <v>0.25</v>
      </c>
      <c r="C24" s="23">
        <f>0.25</f>
        <v>0.25</v>
      </c>
      <c r="D24" s="24" t="s">
        <v>29</v>
      </c>
      <c r="E24" s="24">
        <v>23</v>
      </c>
      <c r="F24" s="12"/>
      <c r="G24" s="12"/>
      <c r="H24" s="12"/>
    </row>
    <row r="25" spans="1:8" ht="20.25" customHeight="1">
      <c r="A25" s="16" t="s">
        <v>53</v>
      </c>
      <c r="B25" s="4">
        <v>0.25</v>
      </c>
      <c r="C25" s="23">
        <f>0.25</f>
        <v>0.25</v>
      </c>
      <c r="D25" s="24" t="s">
        <v>29</v>
      </c>
      <c r="E25" s="24">
        <v>24</v>
      </c>
      <c r="F25" s="12"/>
      <c r="G25" s="12"/>
      <c r="H25" s="12"/>
    </row>
    <row r="26" spans="1:8" ht="20.25" customHeight="1">
      <c r="A26" s="15" t="s">
        <v>54</v>
      </c>
      <c r="B26" s="3"/>
      <c r="C26" s="21">
        <f>C27+C28+C29+C30+C31+C32+C33+C34</f>
        <v>3.375</v>
      </c>
      <c r="D26" s="22"/>
      <c r="E26" s="22"/>
      <c r="F26" s="12"/>
      <c r="G26" s="12"/>
      <c r="H26" s="12"/>
    </row>
    <row r="27" spans="1:8" ht="20.25" customHeight="1">
      <c r="A27" s="16" t="s">
        <v>55</v>
      </c>
      <c r="B27" s="4">
        <v>0.5</v>
      </c>
      <c r="C27" s="23">
        <f>0.5</f>
        <v>0.5</v>
      </c>
      <c r="D27" s="24" t="s">
        <v>29</v>
      </c>
      <c r="E27" s="24">
        <v>25</v>
      </c>
      <c r="F27" s="12"/>
      <c r="G27" s="12"/>
      <c r="H27" s="12"/>
    </row>
    <row r="28" spans="1:8" ht="20.25" customHeight="1">
      <c r="A28" s="16" t="s">
        <v>51</v>
      </c>
      <c r="B28" s="4" t="s">
        <v>39</v>
      </c>
      <c r="C28" s="23">
        <f>IF(0.25*(CLNumUsers/50)&lt;0.25,0.25,0.25*CLNumUsers/50)</f>
        <v>0.25</v>
      </c>
      <c r="D28" s="24" t="s">
        <v>29</v>
      </c>
      <c r="E28" s="24">
        <v>27</v>
      </c>
      <c r="F28" s="12"/>
      <c r="G28" s="12"/>
      <c r="H28" s="12"/>
    </row>
    <row r="29" spans="1:8" ht="20.25" customHeight="1">
      <c r="A29" s="16" t="s">
        <v>56</v>
      </c>
      <c r="B29" s="4" t="s">
        <v>57</v>
      </c>
      <c r="C29" s="23">
        <f>0.125*CLNumProj</f>
        <v>0.625</v>
      </c>
      <c r="D29" s="24" t="s">
        <v>29</v>
      </c>
      <c r="E29" s="24">
        <v>28</v>
      </c>
      <c r="F29" s="12"/>
      <c r="G29" s="12"/>
      <c r="H29" s="12"/>
    </row>
    <row r="30" spans="1:8" ht="20.25" customHeight="1">
      <c r="A30" s="16" t="s">
        <v>58</v>
      </c>
      <c r="B30" s="4">
        <v>0.5</v>
      </c>
      <c r="C30" s="23">
        <f>0.5</f>
        <v>0.5</v>
      </c>
      <c r="D30" s="24" t="s">
        <v>29</v>
      </c>
      <c r="E30" s="24">
        <v>29</v>
      </c>
      <c r="F30" s="12"/>
      <c r="G30" s="12"/>
      <c r="H30" s="12"/>
    </row>
    <row r="31" spans="1:8" ht="20.25" customHeight="1">
      <c r="A31" s="16" t="s">
        <v>45</v>
      </c>
      <c r="B31" s="4">
        <v>0.5</v>
      </c>
      <c r="C31" s="23">
        <f>0.5</f>
        <v>0.5</v>
      </c>
      <c r="D31" s="24" t="s">
        <v>29</v>
      </c>
      <c r="E31" s="24">
        <v>30</v>
      </c>
      <c r="F31" s="12"/>
      <c r="G31" s="12"/>
      <c r="H31" s="12"/>
    </row>
    <row r="32" spans="1:8" ht="20.25" customHeight="1">
      <c r="A32" s="16" t="s">
        <v>59</v>
      </c>
      <c r="B32" s="4">
        <v>0.25</v>
      </c>
      <c r="C32" s="23">
        <f>0.25</f>
        <v>0.25</v>
      </c>
      <c r="D32" s="24" t="s">
        <v>29</v>
      </c>
      <c r="E32" s="24">
        <v>31</v>
      </c>
      <c r="F32" s="12"/>
      <c r="G32" s="12"/>
      <c r="H32" s="12"/>
    </row>
    <row r="33" spans="1:8" ht="20.25" customHeight="1">
      <c r="A33" s="16" t="s">
        <v>60</v>
      </c>
      <c r="B33" s="4">
        <v>0.5</v>
      </c>
      <c r="C33" s="23">
        <f>0.5</f>
        <v>0.5</v>
      </c>
      <c r="D33" s="24" t="s">
        <v>29</v>
      </c>
      <c r="E33" s="24">
        <v>32</v>
      </c>
      <c r="F33" s="12"/>
      <c r="G33" s="12"/>
      <c r="H33" s="12"/>
    </row>
    <row r="34" spans="1:8" ht="20.25" customHeight="1">
      <c r="A34" s="16" t="s">
        <v>61</v>
      </c>
      <c r="B34" s="4">
        <v>0.25</v>
      </c>
      <c r="C34" s="23">
        <f>0.25</f>
        <v>0.25</v>
      </c>
      <c r="D34" s="24" t="s">
        <v>29</v>
      </c>
      <c r="E34" s="24">
        <v>33</v>
      </c>
      <c r="F34" s="12"/>
      <c r="G34" s="12"/>
      <c r="H34" s="12"/>
    </row>
    <row r="35" spans="1:8" ht="20.25" customHeight="1">
      <c r="A35" s="15" t="s">
        <v>62</v>
      </c>
      <c r="B35" s="3"/>
      <c r="C35" s="21">
        <f>C36+C37+C38+C39</f>
        <v>2.5</v>
      </c>
      <c r="D35" s="22"/>
      <c r="E35" s="22"/>
      <c r="F35" s="12"/>
      <c r="G35" s="12"/>
      <c r="H35" s="12"/>
    </row>
    <row r="36" spans="1:8" ht="20.25" customHeight="1">
      <c r="A36" s="16" t="s">
        <v>63</v>
      </c>
      <c r="B36" s="4">
        <v>1</v>
      </c>
      <c r="C36" s="23">
        <f>1</f>
        <v>1</v>
      </c>
      <c r="D36" s="24" t="s">
        <v>29</v>
      </c>
      <c r="E36" s="24">
        <v>34</v>
      </c>
      <c r="F36" s="12"/>
      <c r="G36" s="12"/>
      <c r="H36" s="12"/>
    </row>
    <row r="37" spans="1:8" ht="20.25" customHeight="1">
      <c r="A37" s="16" t="s">
        <v>64</v>
      </c>
      <c r="B37" s="4">
        <v>0.5</v>
      </c>
      <c r="C37" s="23">
        <f>0.5</f>
        <v>0.5</v>
      </c>
      <c r="D37" s="24" t="s">
        <v>29</v>
      </c>
      <c r="E37" s="24">
        <v>36</v>
      </c>
      <c r="F37" s="12"/>
      <c r="G37" s="12"/>
      <c r="H37" s="12"/>
    </row>
    <row r="38" spans="1:8" ht="20.25" customHeight="1">
      <c r="A38" s="16" t="s">
        <v>65</v>
      </c>
      <c r="B38" s="4">
        <v>0.5</v>
      </c>
      <c r="C38" s="23">
        <f>0.5</f>
        <v>0.5</v>
      </c>
      <c r="D38" s="24" t="s">
        <v>29</v>
      </c>
      <c r="E38" s="24" t="s">
        <v>72</v>
      </c>
      <c r="F38" s="12"/>
      <c r="G38" s="12"/>
      <c r="H38" s="12"/>
    </row>
    <row r="39" spans="1:8" ht="20.25" customHeight="1">
      <c r="A39" s="16" t="s">
        <v>66</v>
      </c>
      <c r="B39" s="4">
        <v>0.5</v>
      </c>
      <c r="C39" s="23">
        <f>0.5</f>
        <v>0.5</v>
      </c>
      <c r="D39" s="24" t="s">
        <v>29</v>
      </c>
      <c r="E39" s="24" t="s">
        <v>73</v>
      </c>
      <c r="F39" s="12"/>
      <c r="G39" s="12"/>
      <c r="H39" s="12"/>
    </row>
    <row r="40" spans="1:8" ht="20.25" customHeight="1">
      <c r="A40" s="15" t="s">
        <v>67</v>
      </c>
      <c r="B40" s="3"/>
      <c r="C40" s="21">
        <f>C41+C42+C43</f>
        <v>1.125</v>
      </c>
      <c r="D40" s="22"/>
      <c r="E40" s="22"/>
      <c r="F40" s="12"/>
      <c r="G40" s="12"/>
      <c r="H40" s="12"/>
    </row>
    <row r="41" spans="1:8" ht="20.25" customHeight="1">
      <c r="A41" s="16" t="s">
        <v>68</v>
      </c>
      <c r="B41" s="4">
        <v>0.125</v>
      </c>
      <c r="C41" s="23">
        <f>0.125</f>
        <v>0.125</v>
      </c>
      <c r="D41" s="24" t="s">
        <v>29</v>
      </c>
      <c r="E41" s="24">
        <v>39</v>
      </c>
      <c r="F41" s="12"/>
      <c r="G41" s="12"/>
      <c r="H41" s="12"/>
    </row>
    <row r="42" spans="1:8" ht="20.25" customHeight="1">
      <c r="A42" s="16" t="s">
        <v>69</v>
      </c>
      <c r="B42" s="4">
        <v>0.5</v>
      </c>
      <c r="C42" s="23">
        <f>0.5</f>
        <v>0.5</v>
      </c>
      <c r="D42" s="24" t="s">
        <v>29</v>
      </c>
      <c r="E42" s="24">
        <v>41</v>
      </c>
      <c r="F42" s="12"/>
      <c r="G42" s="12"/>
      <c r="H42" s="12"/>
    </row>
    <row r="43" spans="1:8" ht="20.25" customHeight="1">
      <c r="A43" s="16" t="s">
        <v>70</v>
      </c>
      <c r="B43" s="4">
        <v>0.5</v>
      </c>
      <c r="C43" s="23">
        <f>0.5</f>
        <v>0.5</v>
      </c>
      <c r="D43" s="24" t="s">
        <v>29</v>
      </c>
      <c r="E43" s="24">
        <v>42</v>
      </c>
      <c r="F43" s="12"/>
      <c r="G43" s="12"/>
      <c r="H43" s="12"/>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www.bestitdocuments.com</Manager>
  <Company>www.bestitdocuments.com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www.bestitdocuments.com</dc:creator>
  <cp:keywords/>
  <dc:description/>
  <cp:lastModifiedBy>cpi</cp:lastModifiedBy>
  <dcterms:created xsi:type="dcterms:W3CDTF">2005-05-27T00:38:52Z</dcterms:created>
  <dcterms:modified xsi:type="dcterms:W3CDTF">2015-07-05T05:07:53Z</dcterms:modified>
  <cp:category/>
  <cp:version/>
  <cp:contentType/>
  <cp:contentStatus/>
</cp:coreProperties>
</file>